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saveExternalLinkValues="0"/>
  <mc:AlternateContent xmlns:mc="http://schemas.openxmlformats.org/markup-compatibility/2006">
    <mc:Choice Requires="x15">
      <x15ac:absPath xmlns:x15ac="http://schemas.microsoft.com/office/spreadsheetml/2010/11/ac" url="C:\Users\User\Documents\"/>
    </mc:Choice>
  </mc:AlternateContent>
  <xr:revisionPtr revIDLastSave="0" documentId="13_ncr:1_{3B6E905E-9D4E-4F60-9F2A-75B691578ED8}" xr6:coauthVersionLast="47" xr6:coauthVersionMax="47" xr10:uidLastSave="{00000000-0000-0000-0000-000000000000}"/>
  <workbookProtection workbookAlgorithmName="SHA-512" workbookHashValue="zuGngqs0EDPXix3BMNMBJ+nThMUdz546LTt4mstA1zauwImvKauezbnCjsT03NdJ4+zxGFWe+w6J5Nw1okEpxg==" workbookSaltValue="mbKwe+0eIpJzRbc1zH0t5g==" workbookSpinCount="100000" lockStructure="1"/>
  <bookViews>
    <workbookView xWindow="-103" yWindow="-103" windowWidth="36112" windowHeight="19683" activeTab="4" xr2:uid="{19ACDCAD-B6E5-4441-A892-16785A759961}"/>
  </bookViews>
  <sheets>
    <sheet name="Paint calculator" sheetId="3" r:id="rId1"/>
    <sheet name="Hull calculator" sheetId="5" r:id="rId2"/>
    <sheet name="Pipe and Tank calculator" sheetId="7" r:id="rId3"/>
    <sheet name="Converter" sheetId="8" r:id="rId4"/>
    <sheet name="Menu" sheetId="9" r:id="rId5"/>
  </sheets>
  <definedNames>
    <definedName name="_xlnm.Print_Area" localSheetId="1">'Hull calculator'!$A$1:$J$33</definedName>
    <definedName name="_xlnm.Print_Area" localSheetId="2">'Pipe and Tank calculator'!$A$1:$J$33</definedName>
    <definedName name="Product_List">#REF!</definedName>
    <definedName name="Product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7" i="3" l="1"/>
  <c r="K14" i="3"/>
  <c r="K15" i="3" s="1"/>
  <c r="H14" i="3"/>
  <c r="C27" i="5"/>
  <c r="K32" i="8" l="1"/>
  <c r="K31" i="8"/>
  <c r="D43" i="8"/>
  <c r="F43" i="8" s="1"/>
  <c r="D42" i="8"/>
  <c r="I42" i="8" s="1"/>
  <c r="F41" i="8"/>
  <c r="D41" i="8"/>
  <c r="I41" i="8" s="1"/>
  <c r="I40" i="8"/>
  <c r="F40" i="8"/>
  <c r="D40" i="8"/>
  <c r="D37" i="8"/>
  <c r="F37" i="8" s="1"/>
  <c r="D36" i="8"/>
  <c r="F36" i="8" s="1"/>
  <c r="F35" i="8"/>
  <c r="D35" i="8"/>
  <c r="D32" i="8"/>
  <c r="D31" i="8"/>
  <c r="D28" i="8"/>
  <c r="D27" i="8"/>
  <c r="D24" i="8"/>
  <c r="D23" i="8"/>
  <c r="D20" i="8"/>
  <c r="D19" i="8"/>
  <c r="D16" i="8"/>
  <c r="D15" i="8"/>
  <c r="F15" i="8" s="1"/>
  <c r="C15" i="8"/>
  <c r="D12" i="8"/>
  <c r="D11" i="8"/>
  <c r="D8" i="8"/>
  <c r="C8" i="8"/>
  <c r="D7" i="8"/>
  <c r="F7" i="8" s="1"/>
  <c r="C7" i="8"/>
  <c r="F42" i="8" l="1"/>
  <c r="C24" i="5"/>
  <c r="H18" i="5"/>
  <c r="B18" i="5" s="1"/>
  <c r="C15" i="7"/>
  <c r="C13" i="7" s="1"/>
  <c r="C14" i="7"/>
  <c r="E21" i="7"/>
  <c r="C27" i="7"/>
  <c r="B13" i="7"/>
  <c r="C22" i="5" l="1"/>
  <c r="C26" i="5"/>
  <c r="C16" i="7" l="1"/>
  <c r="F14" i="3"/>
  <c r="G14" i="3" s="1"/>
  <c r="F15" i="3"/>
  <c r="H15" i="3"/>
  <c r="B21" i="3"/>
  <c r="B19" i="3"/>
  <c r="F17" i="3" l="1"/>
  <c r="F21" i="3" s="1"/>
  <c r="G15" i="3"/>
  <c r="F19" i="3"/>
  <c r="G19" i="3" s="1"/>
  <c r="G17" i="3" l="1"/>
  <c r="G21" i="3"/>
  <c r="B17" i="3"/>
</calcChain>
</file>

<file path=xl/sharedStrings.xml><?xml version="1.0" encoding="utf-8"?>
<sst xmlns="http://schemas.openxmlformats.org/spreadsheetml/2006/main" count="242" uniqueCount="187">
  <si>
    <t>Specified Dry Film Thickness</t>
  </si>
  <si>
    <t>Theoretical spreading rate</t>
  </si>
  <si>
    <t>Area to be coated</t>
  </si>
  <si>
    <t>Estimated Loss Factor</t>
  </si>
  <si>
    <t xml:space="preserve">Results </t>
  </si>
  <si>
    <t xml:space="preserve">Product Volume Solids    </t>
  </si>
  <si>
    <t>Required Wet Film (WFT) thickness</t>
  </si>
  <si>
    <t>(DFT)</t>
  </si>
  <si>
    <t>Thinner volume used (% of paint volume)</t>
  </si>
  <si>
    <r>
      <t xml:space="preserve">User Entry Fields
</t>
    </r>
    <r>
      <rPr>
        <sz val="10"/>
        <color theme="0"/>
        <rFont val="Arial"/>
        <family val="2"/>
      </rPr>
      <t>(use Tab or arrow keys to navigate between boxes)</t>
    </r>
  </si>
  <si>
    <t>* Practical spreading rate/consumption is a predictive calculation based on the entered loss facor. 
   Results in the field will depend on actual conditions on site.</t>
  </si>
  <si>
    <t>For explanation of terminology see Transocean-Coatings.com
"Guidance to Transocean Coatings product datasheets"</t>
  </si>
  <si>
    <r>
      <rPr>
        <b/>
        <sz val="20"/>
        <color rgb="FF1B5A9F"/>
        <rFont val="Arial"/>
        <family val="2"/>
      </rPr>
      <t>Transocean Coatings</t>
    </r>
    <r>
      <rPr>
        <sz val="22"/>
        <color theme="1"/>
        <rFont val="Arial"/>
        <family val="2"/>
      </rPr>
      <t xml:space="preserve"> 
</t>
    </r>
    <r>
      <rPr>
        <sz val="22"/>
        <color rgb="FFE01020"/>
        <rFont val="Arial"/>
        <family val="2"/>
      </rPr>
      <t>Paint Calculator</t>
    </r>
  </si>
  <si>
    <t>m (Breadth Extreme)</t>
  </si>
  <si>
    <t>m (Draft)</t>
  </si>
  <si>
    <t>m (Length between perpendiculars)</t>
  </si>
  <si>
    <t>m (Length over all)</t>
  </si>
  <si>
    <r>
      <t>C</t>
    </r>
    <r>
      <rPr>
        <vertAlign val="subscript"/>
        <sz val="11"/>
        <color theme="2" tint="-9.9978637043366805E-2"/>
        <rFont val="Calibri"/>
        <family val="2"/>
        <scheme val="minor"/>
      </rPr>
      <t>H</t>
    </r>
  </si>
  <si>
    <r>
      <t>C</t>
    </r>
    <r>
      <rPr>
        <vertAlign val="subscript"/>
        <sz val="11"/>
        <color theme="2" tint="-9.9978637043366805E-2"/>
        <rFont val="Calibri"/>
        <family val="2"/>
        <scheme val="minor"/>
      </rPr>
      <t>D</t>
    </r>
  </si>
  <si>
    <t>Large Tankers</t>
  </si>
  <si>
    <t>Bulk Carriers</t>
  </si>
  <si>
    <t>Vessel type</t>
  </si>
  <si>
    <t>Coasters</t>
  </si>
  <si>
    <t>(dropdown selection)</t>
  </si>
  <si>
    <t>General cargo (large)</t>
  </si>
  <si>
    <t>General cargo (medium)</t>
  </si>
  <si>
    <t>Dimesions</t>
  </si>
  <si>
    <r>
      <t xml:space="preserve">Under water hull </t>
    </r>
    <r>
      <rPr>
        <sz val="11"/>
        <color theme="1"/>
        <rFont val="Calibri"/>
        <family val="2"/>
      </rPr>
      <t>≈</t>
    </r>
    <r>
      <rPr>
        <sz val="11"/>
        <color theme="1"/>
        <rFont val="Calibri"/>
        <family val="2"/>
        <scheme val="minor"/>
      </rPr>
      <t xml:space="preserve"> </t>
    </r>
  </si>
  <si>
    <t>Topsides ≈</t>
  </si>
  <si>
    <t>Weatherdeck ≈</t>
  </si>
  <si>
    <t>Please complete data entry for results to be displayed.</t>
  </si>
  <si>
    <t>D (depth/hull height)  needs to be larger than T (drafT).</t>
  </si>
  <si>
    <t>m (Depth / Hull height)</t>
  </si>
  <si>
    <t>The calculations and information described in this document should be used as supporting guidance and for estimation purposes only. There are many factors that affect the practical consumption of paint that are project and location specific, it is necessary to build in one’s own safety margins when estimating required paint volumes. 
The information described in above is based on data, which to the best of our knowledge, is reliable. This information is intended for users having the relevant knowledge and industrial experience, it is the user’s responsibility to determine the suitability for their specific case at their own discretion and risk.</t>
  </si>
  <si>
    <r>
      <rPr>
        <b/>
        <sz val="20"/>
        <color rgb="FF1B5A9F"/>
        <rFont val="Arial"/>
        <family val="2"/>
      </rPr>
      <t>Transocean Coatings</t>
    </r>
    <r>
      <rPr>
        <sz val="22"/>
        <color theme="1"/>
        <rFont val="Arial"/>
        <family val="2"/>
      </rPr>
      <t xml:space="preserve"> 
</t>
    </r>
    <r>
      <rPr>
        <sz val="22"/>
        <color rgb="FFE01020"/>
        <rFont val="Arial"/>
        <family val="2"/>
      </rPr>
      <t>Hull Calculator</t>
    </r>
  </si>
  <si>
    <t>B =</t>
  </si>
  <si>
    <t>D =</t>
  </si>
  <si>
    <t>T =</t>
  </si>
  <si>
    <t>LPP =</t>
  </si>
  <si>
    <t>LOA =</t>
  </si>
  <si>
    <t>Disclaimer</t>
  </si>
  <si>
    <t>m</t>
  </si>
  <si>
    <t>m (roof  height in case of a dome roof)</t>
  </si>
  <si>
    <t>m (r = ½ x D)</t>
  </si>
  <si>
    <t>Dome area</t>
  </si>
  <si>
    <t>Total</t>
  </si>
  <si>
    <t>Tank - Results</t>
  </si>
  <si>
    <t>Wall area</t>
  </si>
  <si>
    <r>
      <rPr>
        <b/>
        <sz val="8"/>
        <color rgb="FF404040"/>
        <rFont val="Calibri"/>
        <family val="2"/>
        <scheme val="minor"/>
      </rPr>
      <t>DWL</t>
    </r>
    <r>
      <rPr>
        <sz val="8"/>
        <color rgb="FF404040"/>
        <rFont val="Calibri"/>
        <family val="2"/>
        <scheme val="minor"/>
      </rPr>
      <t xml:space="preserve"> = design water line</t>
    </r>
  </si>
  <si>
    <r>
      <rPr>
        <b/>
        <sz val="8"/>
        <color rgb="FF404040"/>
        <rFont val="Calibri"/>
        <family val="2"/>
        <scheme val="minor"/>
      </rPr>
      <t>CL</t>
    </r>
    <r>
      <rPr>
        <sz val="8"/>
        <color rgb="FF404040"/>
        <rFont val="Calibri"/>
        <family val="2"/>
        <scheme val="minor"/>
      </rPr>
      <t xml:space="preserve"> = center line</t>
    </r>
  </si>
  <si>
    <t>m²</t>
  </si>
  <si>
    <r>
      <t>C</t>
    </r>
    <r>
      <rPr>
        <vertAlign val="subscript"/>
        <sz val="11"/>
        <color theme="2" tint="-9.9978637043366805E-2"/>
        <rFont val="Arial"/>
        <family val="2"/>
      </rPr>
      <t>H</t>
    </r>
  </si>
  <si>
    <r>
      <t>C</t>
    </r>
    <r>
      <rPr>
        <vertAlign val="subscript"/>
        <sz val="11"/>
        <color theme="2" tint="-9.9978637043366805E-2"/>
        <rFont val="Arial"/>
        <family val="2"/>
      </rPr>
      <t>D</t>
    </r>
  </si>
  <si>
    <t>Pipe - Results</t>
  </si>
  <si>
    <r>
      <rPr>
        <b/>
        <sz val="11"/>
        <color theme="1"/>
        <rFont val="Calibri"/>
        <family val="2"/>
        <scheme val="minor"/>
      </rPr>
      <t>m</t>
    </r>
    <r>
      <rPr>
        <b/>
        <sz val="11"/>
        <color theme="1"/>
        <rFont val="Calibri"/>
        <family val="2"/>
      </rPr>
      <t>²</t>
    </r>
    <r>
      <rPr>
        <sz val="11"/>
        <color theme="1"/>
        <rFont val="Calibri"/>
        <family val="2"/>
        <scheme val="minor"/>
      </rPr>
      <t xml:space="preserve"> (including botttop)</t>
    </r>
  </si>
  <si>
    <r>
      <t>m</t>
    </r>
    <r>
      <rPr>
        <b/>
        <sz val="11"/>
        <color theme="1"/>
        <rFont val="Calibri"/>
        <family val="2"/>
      </rPr>
      <t>²</t>
    </r>
  </si>
  <si>
    <r>
      <t xml:space="preserve">Wall Height </t>
    </r>
    <r>
      <rPr>
        <b/>
        <sz val="11"/>
        <color rgb="FF00B050"/>
        <rFont val="Arial"/>
        <family val="2"/>
      </rPr>
      <t>H</t>
    </r>
    <r>
      <rPr>
        <sz val="11"/>
        <rFont val="Arial"/>
        <family val="2"/>
      </rPr>
      <t xml:space="preserve"> =</t>
    </r>
  </si>
  <si>
    <r>
      <t>Diameter</t>
    </r>
    <r>
      <rPr>
        <b/>
        <sz val="11"/>
        <color rgb="FF1B5A9F"/>
        <rFont val="Arial"/>
        <family val="2"/>
      </rPr>
      <t xml:space="preserve"> D</t>
    </r>
    <r>
      <rPr>
        <sz val="11"/>
        <rFont val="Arial"/>
        <family val="2"/>
      </rPr>
      <t xml:space="preserve"> =</t>
    </r>
  </si>
  <si>
    <r>
      <t xml:space="preserve">Dome height </t>
    </r>
    <r>
      <rPr>
        <b/>
        <sz val="11"/>
        <color rgb="FFE01020"/>
        <rFont val="Arial"/>
        <family val="2"/>
      </rPr>
      <t>h</t>
    </r>
    <r>
      <rPr>
        <b/>
        <vertAlign val="subscript"/>
        <sz val="11"/>
        <color rgb="FFE01020"/>
        <rFont val="Arial"/>
        <family val="2"/>
      </rPr>
      <t>r</t>
    </r>
    <r>
      <rPr>
        <sz val="11"/>
        <rFont val="Arial"/>
        <family val="2"/>
      </rPr>
      <t xml:space="preserve"> =</t>
    </r>
  </si>
  <si>
    <r>
      <t xml:space="preserve">Length </t>
    </r>
    <r>
      <rPr>
        <b/>
        <sz val="11"/>
        <color rgb="FF00B050"/>
        <rFont val="Arial"/>
        <family val="2"/>
      </rPr>
      <t>L</t>
    </r>
    <r>
      <rPr>
        <sz val="11"/>
        <rFont val="Arial"/>
        <family val="2"/>
      </rPr>
      <t xml:space="preserve"> =</t>
    </r>
  </si>
  <si>
    <t>For explanation of terminology see Transocean-Coatings.com
"Guidance to Transocean Coatings product datasheets"
For explanation of formulas used see "Estimation of surface areas"</t>
  </si>
  <si>
    <r>
      <t xml:space="preserve">Tank - User Entry Fields </t>
    </r>
    <r>
      <rPr>
        <sz val="11"/>
        <color theme="0"/>
        <rFont val="Arial"/>
        <family val="2"/>
      </rPr>
      <t>(use Tab or arrow keys to move between boxes)</t>
    </r>
  </si>
  <si>
    <r>
      <t xml:space="preserve">Pipe - User Entry Fields </t>
    </r>
    <r>
      <rPr>
        <sz val="11"/>
        <color theme="0"/>
        <rFont val="Arial"/>
        <family val="2"/>
      </rPr>
      <t>(use Tab or arrow keys to move between boxes)</t>
    </r>
  </si>
  <si>
    <t>%</t>
  </si>
  <si>
    <t>µm</t>
  </si>
  <si>
    <r>
      <rPr>
        <b/>
        <sz val="20"/>
        <color rgb="FF1B5A9F"/>
        <rFont val="Arial"/>
        <family val="2"/>
      </rPr>
      <t>Transocean Coatings</t>
    </r>
    <r>
      <rPr>
        <sz val="22"/>
        <color theme="1"/>
        <rFont val="Arial"/>
        <family val="2"/>
      </rPr>
      <t xml:space="preserve"> 
</t>
    </r>
    <r>
      <rPr>
        <sz val="22"/>
        <color rgb="FFE01020"/>
        <rFont val="Arial"/>
        <family val="2"/>
      </rPr>
      <t>Tank and Pipe Calculator</t>
    </r>
  </si>
  <si>
    <t>Transocean Coatings</t>
  </si>
  <si>
    <t>Metric - Imperial/US Conversion calculator</t>
  </si>
  <si>
    <t>Volume</t>
  </si>
  <si>
    <t>Film Thickness</t>
  </si>
  <si>
    <t>Distance</t>
  </si>
  <si>
    <t>Area</t>
  </si>
  <si>
    <t>VOC</t>
  </si>
  <si>
    <t>Density</t>
  </si>
  <si>
    <t>Paint consumption</t>
  </si>
  <si>
    <t>Temperature</t>
  </si>
  <si>
    <t>Pressure</t>
  </si>
  <si>
    <r>
      <t xml:space="preserve">Use </t>
    </r>
    <r>
      <rPr>
        <b/>
        <sz val="11"/>
        <color rgb="FFB0CFF2"/>
        <rFont val="Calibri"/>
        <family val="2"/>
        <scheme val="minor"/>
      </rPr>
      <t>light blue</t>
    </r>
    <r>
      <rPr>
        <b/>
        <sz val="11"/>
        <color rgb="FF404040"/>
        <rFont val="Calibri"/>
        <family val="2"/>
        <scheme val="minor"/>
      </rPr>
      <t xml:space="preserve"> </t>
    </r>
    <r>
      <rPr>
        <sz val="11"/>
        <color rgb="FF404040"/>
        <rFont val="Calibri"/>
        <family val="2"/>
        <scheme val="minor"/>
      </rPr>
      <t>fields for number entry, on small screens scroll down for more metrics</t>
    </r>
  </si>
  <si>
    <t>Abreviations</t>
  </si>
  <si>
    <t>Definition / explanation</t>
  </si>
  <si>
    <t>gal. =</t>
  </si>
  <si>
    <t>Cubic inches</t>
  </si>
  <si>
    <t xml:space="preserve">Litre </t>
  </si>
  <si>
    <t>L or l</t>
  </si>
  <si>
    <r>
      <rPr>
        <vertAlign val="superscript"/>
        <sz val="9"/>
        <color rgb="FFACACAC"/>
        <rFont val="Calibri"/>
        <family val="2"/>
        <scheme val="minor"/>
      </rPr>
      <t>1</t>
    </r>
    <r>
      <rPr>
        <sz val="9"/>
        <color rgb="FFACACAC"/>
        <rFont val="Calibri"/>
        <family val="2"/>
        <scheme val="minor"/>
      </rPr>
      <t>/</t>
    </r>
    <r>
      <rPr>
        <vertAlign val="subscript"/>
        <sz val="9"/>
        <color rgb="FFACACAC"/>
        <rFont val="Calibri"/>
        <family val="2"/>
        <scheme val="minor"/>
      </rPr>
      <t>1000</t>
    </r>
    <r>
      <rPr>
        <sz val="9"/>
        <color rgb="FFACACAC"/>
        <rFont val="Calibri"/>
        <family val="2"/>
        <scheme val="minor"/>
      </rPr>
      <t xml:space="preserve">  m³</t>
    </r>
  </si>
  <si>
    <t>L</t>
  </si>
  <si>
    <t>US Gallon(s)</t>
  </si>
  <si>
    <t>gal.</t>
  </si>
  <si>
    <t>3.785411784 litre</t>
  </si>
  <si>
    <t>Micron</t>
  </si>
  <si>
    <r>
      <t>1 millionth (10</t>
    </r>
    <r>
      <rPr>
        <vertAlign val="superscript"/>
        <sz val="9"/>
        <color rgb="FFACACAC"/>
        <rFont val="Calibri"/>
        <family val="2"/>
        <scheme val="minor"/>
      </rPr>
      <t>-6</t>
    </r>
    <r>
      <rPr>
        <sz val="9"/>
        <color rgb="FFACACAC"/>
        <rFont val="Calibri"/>
        <family val="2"/>
        <scheme val="minor"/>
      </rPr>
      <t xml:space="preserve">) of a metre, </t>
    </r>
    <r>
      <rPr>
        <vertAlign val="superscript"/>
        <sz val="9"/>
        <color rgb="FFACACAC"/>
        <rFont val="Calibri"/>
        <family val="2"/>
        <scheme val="minor"/>
      </rPr>
      <t>1</t>
    </r>
    <r>
      <rPr>
        <sz val="9"/>
        <color rgb="FFACACAC"/>
        <rFont val="Calibri"/>
        <family val="2"/>
        <scheme val="minor"/>
      </rPr>
      <t>/</t>
    </r>
    <r>
      <rPr>
        <vertAlign val="subscript"/>
        <sz val="9"/>
        <color rgb="FFACACAC"/>
        <rFont val="Calibri"/>
        <family val="2"/>
        <scheme val="minor"/>
      </rPr>
      <t>1000</t>
    </r>
    <r>
      <rPr>
        <sz val="9"/>
        <color rgb="FFACACAC"/>
        <rFont val="Calibri"/>
        <family val="2"/>
        <scheme val="minor"/>
      </rPr>
      <t xml:space="preserve">  milimetre</t>
    </r>
  </si>
  <si>
    <t>Film thickness</t>
  </si>
  <si>
    <t>Mil</t>
  </si>
  <si>
    <r>
      <rPr>
        <vertAlign val="superscript"/>
        <sz val="9"/>
        <color rgb="FFACACAC"/>
        <rFont val="Calibri"/>
        <family val="2"/>
        <scheme val="minor"/>
      </rPr>
      <t>1</t>
    </r>
    <r>
      <rPr>
        <sz val="9"/>
        <color rgb="FFACACAC"/>
        <rFont val="Calibri"/>
        <family val="2"/>
        <scheme val="minor"/>
      </rPr>
      <t>/</t>
    </r>
    <r>
      <rPr>
        <vertAlign val="subscript"/>
        <sz val="9"/>
        <color rgb="FFACACAC"/>
        <rFont val="Calibri"/>
        <family val="2"/>
        <scheme val="minor"/>
      </rPr>
      <t>1000</t>
    </r>
    <r>
      <rPr>
        <sz val="9"/>
        <color rgb="FFACACAC"/>
        <rFont val="Calibri"/>
        <family val="2"/>
        <scheme val="minor"/>
      </rPr>
      <t xml:space="preserve">  inch = 25.4µm</t>
    </r>
  </si>
  <si>
    <t>microns (µm) =</t>
  </si>
  <si>
    <t>mils</t>
  </si>
  <si>
    <t>Foot/Feet</t>
  </si>
  <si>
    <t>ft or '</t>
  </si>
  <si>
    <t>0.3048 metre</t>
  </si>
  <si>
    <t>mils =</t>
  </si>
  <si>
    <t>Square feet</t>
  </si>
  <si>
    <t>sq.ft. or ft²</t>
  </si>
  <si>
    <t>0.09290 m²</t>
  </si>
  <si>
    <t>Inch</t>
  </si>
  <si>
    <t>In. or "</t>
  </si>
  <si>
    <r>
      <rPr>
        <vertAlign val="superscript"/>
        <sz val="9"/>
        <color rgb="FFACACAC"/>
        <rFont val="Calibri"/>
        <family val="2"/>
        <scheme val="minor"/>
      </rPr>
      <t>1</t>
    </r>
    <r>
      <rPr>
        <sz val="9"/>
        <color rgb="FFACACAC"/>
        <rFont val="Calibri"/>
        <family val="2"/>
        <scheme val="minor"/>
      </rPr>
      <t>/</t>
    </r>
    <r>
      <rPr>
        <vertAlign val="subscript"/>
        <sz val="9"/>
        <color rgb="FFACACAC"/>
        <rFont val="Calibri"/>
        <family val="2"/>
        <scheme val="minor"/>
      </rPr>
      <t>12</t>
    </r>
    <r>
      <rPr>
        <vertAlign val="superscript"/>
        <sz val="9"/>
        <color rgb="FFACACAC"/>
        <rFont val="Calibri"/>
        <family val="2"/>
        <scheme val="minor"/>
      </rPr>
      <t>th</t>
    </r>
    <r>
      <rPr>
        <sz val="9"/>
        <color rgb="FFACACAC"/>
        <rFont val="Calibri"/>
        <family val="2"/>
        <scheme val="minor"/>
      </rPr>
      <t xml:space="preserve"> of a foot, 0.0254 metre (2.54cm, 25.4mm)</t>
    </r>
  </si>
  <si>
    <t>Pound(s)</t>
  </si>
  <si>
    <t>lb(s)</t>
  </si>
  <si>
    <t>1 pound (lb) = 453,59237 gram (g)</t>
  </si>
  <si>
    <t>ft</t>
  </si>
  <si>
    <t>(feet and inches)</t>
  </si>
  <si>
    <t>Kilogram</t>
  </si>
  <si>
    <t>kg</t>
  </si>
  <si>
    <t>1000 gram</t>
  </si>
  <si>
    <t xml:space="preserve">feet (ft) = </t>
  </si>
  <si>
    <t>mililitre</t>
  </si>
  <si>
    <t>mL or ml</t>
  </si>
  <si>
    <r>
      <rPr>
        <vertAlign val="superscript"/>
        <sz val="9"/>
        <color rgb="FFACACAC"/>
        <rFont val="Calibri"/>
        <family val="2"/>
        <scheme val="minor"/>
      </rPr>
      <t>1</t>
    </r>
    <r>
      <rPr>
        <sz val="9"/>
        <color rgb="FFACACAC"/>
        <rFont val="Calibri"/>
        <family val="2"/>
        <scheme val="minor"/>
      </rPr>
      <t>/</t>
    </r>
    <r>
      <rPr>
        <vertAlign val="subscript"/>
        <sz val="9"/>
        <color rgb="FFACACAC"/>
        <rFont val="Calibri"/>
        <family val="2"/>
        <scheme val="minor"/>
      </rPr>
      <t>1000</t>
    </r>
    <r>
      <rPr>
        <sz val="9"/>
        <color rgb="FFACACAC"/>
        <rFont val="Calibri"/>
        <family val="2"/>
        <scheme val="minor"/>
      </rPr>
      <t xml:space="preserve"> litre, 1cm³</t>
    </r>
  </si>
  <si>
    <t>Celcius</t>
  </si>
  <si>
    <t>°C</t>
  </si>
  <si>
    <t>(°F − 32) × 5/9</t>
  </si>
  <si>
    <t>Fahrenheit</t>
  </si>
  <si>
    <t>°F</t>
  </si>
  <si>
    <t>(°C × 9/5) + 32</t>
  </si>
  <si>
    <r>
      <t>square meter (m</t>
    </r>
    <r>
      <rPr>
        <sz val="11"/>
        <color theme="1"/>
        <rFont val="Calibri"/>
        <family val="2"/>
      </rPr>
      <t>²)</t>
    </r>
    <r>
      <rPr>
        <sz val="11"/>
        <color theme="1"/>
        <rFont val="Calibri"/>
        <family val="2"/>
        <scheme val="minor"/>
      </rPr>
      <t xml:space="preserve"> =</t>
    </r>
  </si>
  <si>
    <t>ft²</t>
  </si>
  <si>
    <t>Kelvin</t>
  </si>
  <si>
    <t>K</t>
  </si>
  <si>
    <t>°C + 273.15</t>
  </si>
  <si>
    <r>
      <t>square feet (ft</t>
    </r>
    <r>
      <rPr>
        <sz val="11"/>
        <color theme="1"/>
        <rFont val="Calibri"/>
        <family val="2"/>
      </rPr>
      <t>²)</t>
    </r>
    <r>
      <rPr>
        <sz val="11"/>
        <color theme="1"/>
        <rFont val="Calibri"/>
        <family val="2"/>
        <scheme val="minor"/>
      </rPr>
      <t xml:space="preserve"> =</t>
    </r>
  </si>
  <si>
    <t>Pascal</t>
  </si>
  <si>
    <t>Pa</t>
  </si>
  <si>
    <r>
      <t>unit of pressure equivalent to 1 newton/m</t>
    </r>
    <r>
      <rPr>
        <sz val="11"/>
        <color rgb="FFACACAC"/>
        <rFont val="Calibri"/>
        <family val="2"/>
      </rPr>
      <t>²</t>
    </r>
  </si>
  <si>
    <t>Bar</t>
  </si>
  <si>
    <t>= 100,000 Pa (100 kPa)</t>
  </si>
  <si>
    <t>Paint consumption (volume/area)</t>
  </si>
  <si>
    <t>Mega Pascal</t>
  </si>
  <si>
    <t>Mpa</t>
  </si>
  <si>
    <r>
      <t>1.000.000 (1 million) Pascal (N/m</t>
    </r>
    <r>
      <rPr>
        <sz val="9"/>
        <color rgb="FFACACAC"/>
        <rFont val="Calibri"/>
        <family val="2"/>
      </rPr>
      <t>²</t>
    </r>
    <r>
      <rPr>
        <sz val="10.35"/>
        <color rgb="FFACACAC"/>
        <rFont val="Calibri"/>
        <family val="2"/>
      </rPr>
      <t>)</t>
    </r>
  </si>
  <si>
    <r>
      <t>m</t>
    </r>
    <r>
      <rPr>
        <sz val="11"/>
        <color theme="1"/>
        <rFont val="Calibri"/>
        <family val="2"/>
      </rPr>
      <t xml:space="preserve">²/L </t>
    </r>
    <r>
      <rPr>
        <sz val="11"/>
        <color theme="1"/>
        <rFont val="Calibri"/>
        <family val="2"/>
        <scheme val="minor"/>
      </rPr>
      <t>=</t>
    </r>
  </si>
  <si>
    <t>ft²/gal.</t>
  </si>
  <si>
    <r>
      <t>Pounds/in</t>
    </r>
    <r>
      <rPr>
        <sz val="11"/>
        <color rgb="FFACACAC"/>
        <rFont val="Calibri"/>
        <family val="2"/>
      </rPr>
      <t>²</t>
    </r>
  </si>
  <si>
    <t>psi</t>
  </si>
  <si>
    <r>
      <t xml:space="preserve">1 pound per square inch </t>
    </r>
    <r>
      <rPr>
        <sz val="9"/>
        <color rgb="FFACACAC"/>
        <rFont val="Calibri"/>
        <family val="2"/>
      </rPr>
      <t>≈</t>
    </r>
    <r>
      <rPr>
        <sz val="9"/>
        <color rgb="FFACACAC"/>
        <rFont val="Calibri"/>
        <family val="2"/>
        <scheme val="minor"/>
      </rPr>
      <t xml:space="preserve"> 6895 Pa</t>
    </r>
  </si>
  <si>
    <t>ft²/gal. =</t>
  </si>
  <si>
    <r>
      <t>m</t>
    </r>
    <r>
      <rPr>
        <sz val="11"/>
        <color theme="1"/>
        <rFont val="Calibri"/>
        <family val="2"/>
      </rPr>
      <t>²/L</t>
    </r>
  </si>
  <si>
    <t>Atmosphere</t>
  </si>
  <si>
    <t>atm</t>
  </si>
  <si>
    <t>1 standard atnosphere = 101325Pa, approximately equal the average atmospheric pressure at sea level</t>
  </si>
  <si>
    <t>Density, specific gravity (weight/volume)</t>
  </si>
  <si>
    <r>
      <t>kg/L (g/mL or g/cm</t>
    </r>
    <r>
      <rPr>
        <sz val="11"/>
        <color theme="1"/>
        <rFont val="Calibri"/>
        <family val="2"/>
      </rPr>
      <t>³)</t>
    </r>
    <r>
      <rPr>
        <sz val="11"/>
        <color theme="1"/>
        <rFont val="Calibri"/>
        <family val="2"/>
        <scheme val="minor"/>
      </rPr>
      <t xml:space="preserve"> =</t>
    </r>
  </si>
  <si>
    <t>lbs/gal.</t>
  </si>
  <si>
    <t>lbs/gal. =</t>
  </si>
  <si>
    <t>kg/L</t>
  </si>
  <si>
    <t>VOC: Volatile Organic Compound (weight/volume)</t>
  </si>
  <si>
    <t>gram/litre (g/L) =</t>
  </si>
  <si>
    <t>g/L</t>
  </si>
  <si>
    <t>Celcius (°C) =</t>
  </si>
  <si>
    <t>°F =</t>
  </si>
  <si>
    <t>Kelvin (K)</t>
  </si>
  <si>
    <t>Fahrenheit (°F) =</t>
  </si>
  <si>
    <t>°C =</t>
  </si>
  <si>
    <t>Kelvin =</t>
  </si>
  <si>
    <t>Bar =</t>
  </si>
  <si>
    <t>Mpa =</t>
  </si>
  <si>
    <t xml:space="preserve">atm = </t>
  </si>
  <si>
    <t>atm =</t>
  </si>
  <si>
    <t>psi =</t>
  </si>
  <si>
    <r>
      <rPr>
        <b/>
        <sz val="9"/>
        <color theme="1"/>
        <rFont val="Calibri"/>
        <family val="2"/>
        <scheme val="minor"/>
      </rPr>
      <t xml:space="preserve">Note: </t>
    </r>
    <r>
      <rPr>
        <sz val="9"/>
        <color theme="1"/>
        <rFont val="Calibri"/>
        <family val="2"/>
        <scheme val="minor"/>
      </rPr>
      <t>Significance is not implied by the number of digits of the calculated values</t>
    </r>
  </si>
  <si>
    <t>For explanation of paint related terminology see Transocean-Coatings.com
"Guidance to Transocean Coatings product datasheets"</t>
  </si>
  <si>
    <t>Using dimensions calculate areas to be coated on land sotrage (dome) tanks and pipes</t>
  </si>
  <si>
    <r>
      <t>Calculate spreading rate and required paint volume for a project using volume solids (%), specified film thickness (µm) and area to be coated (m</t>
    </r>
    <r>
      <rPr>
        <sz val="14"/>
        <color theme="1"/>
        <rFont val="Calibri"/>
        <family val="2"/>
      </rPr>
      <t>²)</t>
    </r>
    <r>
      <rPr>
        <sz val="14"/>
        <color theme="1"/>
        <rFont val="Calibri"/>
        <family val="2"/>
        <scheme val="minor"/>
      </rPr>
      <t>.</t>
    </r>
  </si>
  <si>
    <r>
      <t>Based on vessel type and dimensions, estimate areas sizes (m</t>
    </r>
    <r>
      <rPr>
        <sz val="14"/>
        <color theme="1"/>
        <rFont val="Calibri"/>
        <family val="2"/>
      </rPr>
      <t>²)</t>
    </r>
    <r>
      <rPr>
        <sz val="14"/>
        <color theme="1"/>
        <rFont val="Calibri"/>
        <family val="2"/>
        <scheme val="minor"/>
      </rPr>
      <t xml:space="preserve"> such as weather deck, underwater hull and topside.</t>
    </r>
  </si>
  <si>
    <t>Convert mills  to µm, bar to psi, gallons to liters and so on.</t>
  </si>
  <si>
    <t>Nozzles size</t>
  </si>
  <si>
    <t>Thou</t>
  </si>
  <si>
    <t>thou =</t>
  </si>
  <si>
    <t>mm =</t>
  </si>
  <si>
    <t>Airless spray nozzles size</t>
  </si>
  <si>
    <r>
      <t xml:space="preserve">See mil, </t>
    </r>
    <r>
      <rPr>
        <vertAlign val="superscript"/>
        <sz val="9"/>
        <color rgb="FFACACAC"/>
        <rFont val="Calibri"/>
        <family val="2"/>
        <scheme val="minor"/>
      </rPr>
      <t>1</t>
    </r>
    <r>
      <rPr>
        <sz val="9"/>
        <color rgb="FFACACAC"/>
        <rFont val="Calibri"/>
        <family val="2"/>
        <scheme val="minor"/>
      </rPr>
      <t>/</t>
    </r>
    <r>
      <rPr>
        <vertAlign val="subscript"/>
        <sz val="9"/>
        <color rgb="FFACACAC"/>
        <rFont val="Calibri"/>
        <family val="2"/>
        <scheme val="minor"/>
      </rPr>
      <t>1000</t>
    </r>
    <r>
      <rPr>
        <sz val="9"/>
        <color rgb="FFACACAC"/>
        <rFont val="Calibri"/>
        <family val="2"/>
        <scheme val="minor"/>
      </rPr>
      <t xml:space="preserve">  inch = 25.4µm, used for nozzle sizes</t>
    </r>
  </si>
  <si>
    <t>m (Design water line - Light load line)</t>
  </si>
  <si>
    <r>
      <t xml:space="preserve">Boot top area </t>
    </r>
    <r>
      <rPr>
        <sz val="11"/>
        <color theme="1"/>
        <rFont val="Calibri"/>
        <family val="2"/>
      </rPr>
      <t>≈</t>
    </r>
  </si>
  <si>
    <t>LOA needs to be larher than LPP</t>
  </si>
  <si>
    <t>Boottop height =</t>
  </si>
  <si>
    <r>
      <rPr>
        <sz val="9"/>
        <color theme="0"/>
        <rFont val="Calibri"/>
        <family val="2"/>
      </rPr>
      <t>©</t>
    </r>
    <r>
      <rPr>
        <sz val="9"/>
        <color theme="0"/>
        <rFont val="Arial"/>
        <family val="2"/>
      </rPr>
      <t>Transocean-Coatings 2024</t>
    </r>
  </si>
  <si>
    <t>The calculations and information described in this document should be used as supporting guidance and for estimation purposes only. There are many factors that affect the practical consumption of paint that are project and location specific, it is necessary to build in one’s own safety margins when estimating required paint volumes. 
The information described in above is based on data which to the best of our knowledge is reliable. This information is intended for users having the relevant knowledge and industrial experience, it is the user’s responsibility to determine the suitability for their specific case at their own discretion and risk.</t>
  </si>
  <si>
    <t>For explanation of terminology see Transocean-Coatings.com
"Guidance to Transocean Coatings product datasheets"
For explanation of hull and deck factors (CH, CD) and hull shape see "Estimation of surface areas"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</si>
</sst>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 #,##0.00_-;_-* &quot;-&quot;??_-;_-@_-"/>
    <numFmt numFmtId="165" formatCode="_-* #,##0_-;\-* #,##0_-;_-* &quot;-&quot;??_-;_-@_-"/>
    <numFmt numFmtId="166" formatCode="0.0"/>
    <numFmt numFmtId="167" formatCode="_-* #,##0.0_-;\-* #,##0.0_-;_-* &quot;-&quot;??_-;_-@_-"/>
    <numFmt numFmtId="168" formatCode="0.000"/>
  </numFmts>
  <fonts count="63"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sz val="11"/>
      <color theme="0"/>
      <name val="Arial"/>
      <family val="2"/>
    </font>
    <font>
      <sz val="10"/>
      <color theme="1"/>
      <name val="Arial"/>
      <family val="2"/>
    </font>
    <font>
      <b/>
      <sz val="14"/>
      <color theme="0"/>
      <name val="Arial"/>
      <family val="2"/>
    </font>
    <font>
      <sz val="22"/>
      <color theme="1"/>
      <name val="Arial"/>
      <family val="2"/>
    </font>
    <font>
      <b/>
      <sz val="20"/>
      <color rgb="FF1B5A9F"/>
      <name val="Arial"/>
      <family val="2"/>
    </font>
    <font>
      <sz val="22"/>
      <color rgb="FFE01020"/>
      <name val="Arial"/>
      <family val="2"/>
    </font>
    <font>
      <sz val="10"/>
      <color theme="0"/>
      <name val="Arial"/>
      <family val="2"/>
    </font>
    <font>
      <u/>
      <sz val="11"/>
      <color theme="10"/>
      <name val="Calibri"/>
      <family val="2"/>
      <scheme val="minor"/>
    </font>
    <font>
      <sz val="8"/>
      <color theme="1"/>
      <name val="Arial"/>
      <family val="2"/>
    </font>
    <font>
      <sz val="9"/>
      <color theme="0"/>
      <name val="Arial"/>
      <family val="2"/>
    </font>
    <font>
      <sz val="9"/>
      <color theme="0"/>
      <name val="Calibri"/>
      <family val="2"/>
    </font>
    <font>
      <sz val="11"/>
      <color theme="1"/>
      <name val="Calibri"/>
      <family val="2"/>
    </font>
    <font>
      <sz val="11"/>
      <color theme="2" tint="-9.9978637043366805E-2"/>
      <name val="Arial"/>
      <family val="2"/>
    </font>
    <font>
      <sz val="11"/>
      <color theme="2" tint="-9.9978637043366805E-2"/>
      <name val="Calibri"/>
      <family val="2"/>
      <scheme val="minor"/>
    </font>
    <font>
      <vertAlign val="subscript"/>
      <sz val="11"/>
      <color theme="2" tint="-9.9978637043366805E-2"/>
      <name val="Calibri"/>
      <family val="2"/>
      <scheme val="minor"/>
    </font>
    <font>
      <b/>
      <sz val="11"/>
      <color theme="1"/>
      <name val="Calibri"/>
      <family val="2"/>
      <scheme val="minor"/>
    </font>
    <font>
      <sz val="8"/>
      <color rgb="FF404040"/>
      <name val="Calibri"/>
      <family val="2"/>
      <scheme val="minor"/>
    </font>
    <font>
      <sz val="9"/>
      <color theme="1"/>
      <name val="Calibri"/>
      <family val="2"/>
      <scheme val="minor"/>
    </font>
    <font>
      <u/>
      <sz val="10"/>
      <color theme="1"/>
      <name val="Arial"/>
      <family val="2"/>
    </font>
    <font>
      <sz val="10"/>
      <color rgb="FFACACAC"/>
      <name val="Arial"/>
      <family val="2"/>
    </font>
    <font>
      <sz val="8"/>
      <color rgb="FFACACAC"/>
      <name val="Arial"/>
      <family val="2"/>
    </font>
    <font>
      <sz val="11"/>
      <color rgb="FFE01020"/>
      <name val="Calibri"/>
      <family val="2"/>
      <scheme val="minor"/>
    </font>
    <font>
      <sz val="11"/>
      <color rgb="FF404040"/>
      <name val="Calibri"/>
      <family val="2"/>
      <scheme val="minor"/>
    </font>
    <font>
      <sz val="8"/>
      <color theme="0"/>
      <name val="Arial"/>
      <family val="2"/>
    </font>
    <font>
      <sz val="7"/>
      <color rgb="FF404040"/>
      <name val="Arial"/>
      <family val="2"/>
    </font>
    <font>
      <b/>
      <sz val="11"/>
      <color theme="0"/>
      <name val="Arial"/>
      <family val="2"/>
    </font>
    <font>
      <b/>
      <sz val="8"/>
      <color theme="0"/>
      <name val="Arial"/>
      <family val="2"/>
    </font>
    <font>
      <sz val="11"/>
      <name val="Arial"/>
      <family val="2"/>
    </font>
    <font>
      <sz val="11"/>
      <name val="Calibri"/>
      <family val="2"/>
      <scheme val="minor"/>
    </font>
    <font>
      <b/>
      <sz val="11"/>
      <name val="Arial"/>
      <family val="2"/>
    </font>
    <font>
      <b/>
      <sz val="11"/>
      <name val="Calibri"/>
      <family val="2"/>
      <scheme val="minor"/>
    </font>
    <font>
      <b/>
      <sz val="11"/>
      <color rgb="FF1B5A9F"/>
      <name val="Arial"/>
      <family val="2"/>
    </font>
    <font>
      <b/>
      <sz val="11"/>
      <color rgb="FF00B050"/>
      <name val="Arial"/>
      <family val="2"/>
    </font>
    <font>
      <b/>
      <sz val="11"/>
      <color rgb="FFE01020"/>
      <name val="Arial"/>
      <family val="2"/>
    </font>
    <font>
      <b/>
      <vertAlign val="subscript"/>
      <sz val="11"/>
      <color rgb="FFE01020"/>
      <name val="Arial"/>
      <family val="2"/>
    </font>
    <font>
      <b/>
      <sz val="8"/>
      <color rgb="FF404040"/>
      <name val="Calibri"/>
      <family val="2"/>
      <scheme val="minor"/>
    </font>
    <font>
      <sz val="9"/>
      <color theme="1"/>
      <name val="Arial"/>
      <family val="2"/>
    </font>
    <font>
      <vertAlign val="subscript"/>
      <sz val="11"/>
      <color theme="2" tint="-9.9978637043366805E-2"/>
      <name val="Arial"/>
      <family val="2"/>
    </font>
    <font>
      <b/>
      <sz val="11"/>
      <color theme="1"/>
      <name val="Calibri"/>
      <family val="2"/>
    </font>
    <font>
      <b/>
      <sz val="10"/>
      <color theme="1"/>
      <name val="Arial"/>
      <family val="2"/>
    </font>
    <font>
      <b/>
      <sz val="11"/>
      <color theme="0"/>
      <name val="Calibri"/>
      <family val="2"/>
      <scheme val="minor"/>
    </font>
    <font>
      <sz val="11"/>
      <color theme="0"/>
      <name val="Calibri"/>
      <family val="2"/>
      <scheme val="minor"/>
    </font>
    <font>
      <b/>
      <sz val="20"/>
      <color rgb="FF1B5A9F"/>
      <name val="Calibri"/>
      <family val="2"/>
      <scheme val="minor"/>
    </font>
    <font>
      <sz val="22"/>
      <color rgb="FFE01020"/>
      <name val="Calibri"/>
      <family val="2"/>
      <scheme val="minor"/>
    </font>
    <font>
      <u/>
      <sz val="11"/>
      <color theme="0"/>
      <name val="Calibri"/>
      <family val="2"/>
      <scheme val="minor"/>
    </font>
    <font>
      <b/>
      <sz val="11"/>
      <color rgb="FFB0CFF2"/>
      <name val="Calibri"/>
      <family val="2"/>
      <scheme val="minor"/>
    </font>
    <font>
      <b/>
      <sz val="11"/>
      <color rgb="FF404040"/>
      <name val="Calibri"/>
      <family val="2"/>
      <scheme val="minor"/>
    </font>
    <font>
      <sz val="9"/>
      <color rgb="FFACACAC"/>
      <name val="Calibri"/>
      <family val="2"/>
      <scheme val="minor"/>
    </font>
    <font>
      <vertAlign val="superscript"/>
      <sz val="9"/>
      <color rgb="FFACACAC"/>
      <name val="Calibri"/>
      <family val="2"/>
      <scheme val="minor"/>
    </font>
    <font>
      <vertAlign val="subscript"/>
      <sz val="9"/>
      <color rgb="FFACACAC"/>
      <name val="Calibri"/>
      <family val="2"/>
      <scheme val="minor"/>
    </font>
    <font>
      <sz val="11"/>
      <color rgb="FFACACAC"/>
      <name val="Calibri"/>
      <family val="2"/>
    </font>
    <font>
      <sz val="9"/>
      <color rgb="FFACACAC"/>
      <name val="Calibri"/>
      <family val="2"/>
    </font>
    <font>
      <sz val="10.35"/>
      <color rgb="FFACACAC"/>
      <name val="Calibri"/>
      <family val="2"/>
    </font>
    <font>
      <b/>
      <sz val="9"/>
      <color theme="1"/>
      <name val="Calibri"/>
      <family val="2"/>
      <scheme val="minor"/>
    </font>
    <font>
      <sz val="10"/>
      <color theme="1"/>
      <name val="Calibri"/>
      <family val="2"/>
      <scheme val="minor"/>
    </font>
    <font>
      <u/>
      <sz val="10"/>
      <color theme="1"/>
      <name val="Calibri"/>
      <family val="2"/>
      <scheme val="minor"/>
    </font>
    <font>
      <sz val="12"/>
      <color theme="1"/>
      <name val="Calibri"/>
      <family val="2"/>
      <scheme val="minor"/>
    </font>
    <font>
      <sz val="14"/>
      <color theme="1"/>
      <name val="Calibri"/>
      <family val="2"/>
      <scheme val="minor"/>
    </font>
    <font>
      <sz val="14"/>
      <color theme="1"/>
      <name val="Calibri"/>
      <family val="2"/>
    </font>
  </fonts>
  <fills count="9">
    <fill>
      <patternFill patternType="none"/>
    </fill>
    <fill>
      <patternFill patternType="gray125"/>
    </fill>
    <fill>
      <patternFill patternType="solid">
        <fgColor rgb="FF1B5A9F"/>
        <bgColor indexed="64"/>
      </patternFill>
    </fill>
    <fill>
      <patternFill patternType="solid">
        <fgColor rgb="FFE01020"/>
        <bgColor indexed="64"/>
      </patternFill>
    </fill>
    <fill>
      <patternFill patternType="solid">
        <fgColor rgb="FFACACAC"/>
        <bgColor indexed="64"/>
      </patternFill>
    </fill>
    <fill>
      <patternFill patternType="solid">
        <fgColor theme="0"/>
        <bgColor indexed="64"/>
      </patternFill>
    </fill>
    <fill>
      <patternFill patternType="solid">
        <fgColor rgb="FF404040"/>
        <bgColor indexed="64"/>
      </patternFill>
    </fill>
    <fill>
      <patternFill patternType="solid">
        <fgColor rgb="FFB0CFF2"/>
        <bgColor indexed="64"/>
      </patternFill>
    </fill>
    <fill>
      <patternFill patternType="solid">
        <fgColor theme="4"/>
        <bgColor indexed="64"/>
      </patternFill>
    </fill>
  </fills>
  <borders count="5">
    <border>
      <left/>
      <right/>
      <top/>
      <bottom/>
      <diagonal/>
    </border>
    <border>
      <left style="thin">
        <color rgb="FF1B5A9F"/>
      </left>
      <right style="thin">
        <color rgb="FF1B5A9F"/>
      </right>
      <top style="thin">
        <color rgb="FF1B5A9F"/>
      </top>
      <bottom style="thin">
        <color rgb="FF1B5A9F"/>
      </bottom>
      <diagonal/>
    </border>
    <border>
      <left/>
      <right/>
      <top/>
      <bottom style="medium">
        <color rgb="FF1B5A9F"/>
      </bottom>
      <diagonal/>
    </border>
    <border>
      <left style="thin">
        <color rgb="FF1B5A9F"/>
      </left>
      <right/>
      <top style="thin">
        <color rgb="FF1B5A9F"/>
      </top>
      <bottom style="thin">
        <color rgb="FF1B5A9F"/>
      </bottom>
      <diagonal/>
    </border>
    <border>
      <left/>
      <right style="thin">
        <color rgb="FF1B5A9F"/>
      </right>
      <top style="thin">
        <color rgb="FF1B5A9F"/>
      </top>
      <bottom style="thin">
        <color rgb="FF1B5A9F"/>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11" fillId="0" borderId="0" applyNumberFormat="0" applyFill="0" applyBorder="0" applyAlignment="0" applyProtection="0"/>
  </cellStyleXfs>
  <cellXfs count="143">
    <xf numFmtId="0" fontId="0" fillId="0" borderId="0" xfId="0"/>
    <xf numFmtId="0" fontId="0" fillId="0" borderId="0" xfId="0" applyProtection="1">
      <protection hidden="1"/>
    </xf>
    <xf numFmtId="0" fontId="2" fillId="5" borderId="0" xfId="0" applyFont="1" applyFill="1" applyProtection="1">
      <protection hidden="1"/>
    </xf>
    <xf numFmtId="0" fontId="7" fillId="5" borderId="0" xfId="0" applyFont="1" applyFill="1" applyAlignment="1" applyProtection="1">
      <alignment horizontal="left" vertical="center" wrapText="1"/>
      <protection hidden="1"/>
    </xf>
    <xf numFmtId="0" fontId="2" fillId="5" borderId="0" xfId="0" applyFont="1" applyFill="1" applyAlignment="1" applyProtection="1">
      <alignment horizontal="right"/>
      <protection hidden="1"/>
    </xf>
    <xf numFmtId="0" fontId="5" fillId="5" borderId="0" xfId="0" applyFont="1" applyFill="1" applyProtection="1">
      <protection hidden="1"/>
    </xf>
    <xf numFmtId="0" fontId="0" fillId="5" borderId="0" xfId="0" applyFill="1" applyProtection="1">
      <protection hidden="1"/>
    </xf>
    <xf numFmtId="0" fontId="5" fillId="5" borderId="0" xfId="0" applyFont="1" applyFill="1" applyAlignment="1" applyProtection="1">
      <alignment horizontal="center"/>
      <protection hidden="1"/>
    </xf>
    <xf numFmtId="0" fontId="3" fillId="5" borderId="0" xfId="0" applyFont="1" applyFill="1" applyProtection="1">
      <protection hidden="1"/>
    </xf>
    <xf numFmtId="0" fontId="4" fillId="5" borderId="0" xfId="0" applyFont="1" applyFill="1" applyAlignment="1" applyProtection="1">
      <alignment horizontal="right"/>
      <protection hidden="1"/>
    </xf>
    <xf numFmtId="165" fontId="4" fillId="5" borderId="0" xfId="1" applyNumberFormat="1" applyFont="1" applyFill="1" applyBorder="1" applyAlignment="1" applyProtection="1">
      <alignment horizontal="left"/>
      <protection hidden="1"/>
    </xf>
    <xf numFmtId="9" fontId="10" fillId="5" borderId="0" xfId="2" applyFont="1" applyFill="1" applyBorder="1" applyAlignment="1" applyProtection="1">
      <alignment horizontal="left"/>
      <protection hidden="1"/>
    </xf>
    <xf numFmtId="0" fontId="6" fillId="5" borderId="0" xfId="0" applyFont="1" applyFill="1" applyAlignment="1" applyProtection="1">
      <alignment horizontal="center" vertical="center"/>
      <protection hidden="1"/>
    </xf>
    <xf numFmtId="2" fontId="3" fillId="5" borderId="0" xfId="1" applyNumberFormat="1" applyFont="1" applyFill="1" applyBorder="1" applyAlignment="1" applyProtection="1">
      <alignment horizontal="right"/>
      <protection hidden="1"/>
    </xf>
    <xf numFmtId="2" fontId="2" fillId="5" borderId="0" xfId="0" applyNumberFormat="1" applyFont="1" applyFill="1" applyProtection="1">
      <protection hidden="1"/>
    </xf>
    <xf numFmtId="1" fontId="3" fillId="5" borderId="0" xfId="1" applyNumberFormat="1" applyFont="1" applyFill="1" applyBorder="1" applyAlignment="1" applyProtection="1">
      <alignment horizontal="right"/>
      <protection hidden="1"/>
    </xf>
    <xf numFmtId="0" fontId="2" fillId="5" borderId="0" xfId="0" applyFont="1" applyFill="1" applyAlignment="1" applyProtection="1">
      <alignment vertical="center"/>
      <protection hidden="1"/>
    </xf>
    <xf numFmtId="0" fontId="16" fillId="5" borderId="0" xfId="0" applyFont="1" applyFill="1" applyProtection="1">
      <protection hidden="1"/>
    </xf>
    <xf numFmtId="0" fontId="17" fillId="0" borderId="0" xfId="0" applyFont="1" applyProtection="1">
      <protection hidden="1"/>
    </xf>
    <xf numFmtId="0" fontId="6" fillId="5" borderId="0" xfId="0" applyFont="1" applyFill="1" applyAlignment="1" applyProtection="1">
      <alignment vertical="center" wrapText="1"/>
      <protection hidden="1"/>
    </xf>
    <xf numFmtId="0" fontId="6" fillId="5" borderId="0" xfId="0" applyFont="1" applyFill="1" applyAlignment="1" applyProtection="1">
      <alignment vertical="center"/>
      <protection hidden="1"/>
    </xf>
    <xf numFmtId="0" fontId="20" fillId="0" borderId="0" xfId="0" applyFont="1" applyProtection="1">
      <protection hidden="1"/>
    </xf>
    <xf numFmtId="0" fontId="23" fillId="5" borderId="0" xfId="0" applyFont="1" applyFill="1" applyProtection="1">
      <protection hidden="1"/>
    </xf>
    <xf numFmtId="0" fontId="0" fillId="2" borderId="0" xfId="0" applyFill="1" applyProtection="1">
      <protection hidden="1"/>
    </xf>
    <xf numFmtId="0" fontId="2" fillId="2" borderId="0" xfId="0" applyFont="1" applyFill="1" applyProtection="1">
      <protection hidden="1"/>
    </xf>
    <xf numFmtId="0" fontId="26" fillId="4" borderId="0" xfId="0" applyFont="1" applyFill="1" applyProtection="1">
      <protection hidden="1"/>
    </xf>
    <xf numFmtId="0" fontId="21" fillId="0" borderId="0" xfId="0" applyFont="1" applyProtection="1">
      <protection hidden="1"/>
    </xf>
    <xf numFmtId="0" fontId="27" fillId="5" borderId="0" xfId="0" applyFont="1" applyFill="1" applyAlignment="1" applyProtection="1">
      <alignment horizontal="left"/>
      <protection hidden="1"/>
    </xf>
    <xf numFmtId="0" fontId="30" fillId="2" borderId="0" xfId="0" applyFont="1" applyFill="1" applyProtection="1">
      <protection hidden="1"/>
    </xf>
    <xf numFmtId="0" fontId="4" fillId="5" borderId="0" xfId="0" applyFont="1" applyFill="1" applyProtection="1">
      <protection hidden="1"/>
    </xf>
    <xf numFmtId="0" fontId="31" fillId="5" borderId="0" xfId="0" applyFont="1" applyFill="1" applyAlignment="1" applyProtection="1">
      <alignment vertical="center"/>
      <protection hidden="1"/>
    </xf>
    <xf numFmtId="0" fontId="33" fillId="5" borderId="0" xfId="0" applyFont="1" applyFill="1" applyAlignment="1" applyProtection="1">
      <alignment vertical="center"/>
      <protection hidden="1"/>
    </xf>
    <xf numFmtId="0" fontId="31" fillId="5" borderId="0" xfId="0" applyFont="1" applyFill="1" applyAlignment="1" applyProtection="1">
      <alignment horizontal="left" vertical="center"/>
      <protection hidden="1"/>
    </xf>
    <xf numFmtId="0" fontId="31" fillId="5" borderId="0" xfId="0" applyFont="1" applyFill="1" applyAlignment="1" applyProtection="1">
      <alignment horizontal="left"/>
      <protection hidden="1"/>
    </xf>
    <xf numFmtId="0" fontId="31" fillId="5" borderId="0" xfId="0" applyFont="1" applyFill="1" applyAlignment="1" applyProtection="1">
      <alignment horizontal="center" vertical="center"/>
      <protection hidden="1"/>
    </xf>
    <xf numFmtId="0" fontId="29" fillId="5" borderId="0" xfId="0" applyFont="1" applyFill="1" applyAlignment="1" applyProtection="1">
      <alignment vertical="center" wrapText="1"/>
      <protection hidden="1"/>
    </xf>
    <xf numFmtId="0" fontId="31" fillId="5" borderId="0" xfId="0" applyFont="1" applyFill="1" applyProtection="1">
      <protection hidden="1"/>
    </xf>
    <xf numFmtId="0" fontId="2" fillId="0" borderId="0" xfId="0" applyFont="1" applyProtection="1">
      <protection hidden="1"/>
    </xf>
    <xf numFmtId="0" fontId="2" fillId="0" borderId="0" xfId="0" applyFont="1" applyAlignment="1" applyProtection="1">
      <alignment horizontal="right"/>
      <protection hidden="1"/>
    </xf>
    <xf numFmtId="0" fontId="31" fillId="5" borderId="0" xfId="0" applyFont="1" applyFill="1" applyAlignment="1" applyProtection="1">
      <alignment horizontal="right" vertical="center"/>
      <protection hidden="1"/>
    </xf>
    <xf numFmtId="0" fontId="4" fillId="3" borderId="0" xfId="0" applyFont="1" applyFill="1" applyProtection="1">
      <protection hidden="1"/>
    </xf>
    <xf numFmtId="0" fontId="29" fillId="3" borderId="0" xfId="0" applyFont="1" applyFill="1" applyProtection="1">
      <protection hidden="1"/>
    </xf>
    <xf numFmtId="0" fontId="29" fillId="5" borderId="0" xfId="0" applyFont="1" applyFill="1" applyAlignment="1" applyProtection="1">
      <alignment horizontal="center" vertical="center"/>
      <protection hidden="1"/>
    </xf>
    <xf numFmtId="165" fontId="32" fillId="5" borderId="0" xfId="1" applyNumberFormat="1" applyFont="1" applyFill="1" applyBorder="1" applyProtection="1">
      <protection hidden="1"/>
    </xf>
    <xf numFmtId="0" fontId="20" fillId="0" borderId="0" xfId="0" applyFont="1" applyAlignment="1" applyProtection="1">
      <alignment horizontal="right"/>
      <protection hidden="1"/>
    </xf>
    <xf numFmtId="0" fontId="17" fillId="0" borderId="0" xfId="0" applyFont="1" applyAlignment="1" applyProtection="1">
      <alignment horizontal="center"/>
      <protection hidden="1"/>
    </xf>
    <xf numFmtId="2" fontId="17" fillId="0" borderId="0" xfId="0" applyNumberFormat="1" applyFont="1" applyAlignment="1" applyProtection="1">
      <alignment horizontal="center"/>
      <protection hidden="1"/>
    </xf>
    <xf numFmtId="0" fontId="0" fillId="0" borderId="0" xfId="0" applyAlignment="1" applyProtection="1">
      <alignment vertical="center"/>
      <protection hidden="1"/>
    </xf>
    <xf numFmtId="0" fontId="0" fillId="0" borderId="0" xfId="0" applyAlignment="1" applyProtection="1">
      <alignment horizontal="right" vertical="center"/>
      <protection hidden="1"/>
    </xf>
    <xf numFmtId="165" fontId="33" fillId="5" borderId="0" xfId="0" applyNumberFormat="1" applyFont="1" applyFill="1" applyAlignment="1" applyProtection="1">
      <alignment vertical="center"/>
      <protection hidden="1"/>
    </xf>
    <xf numFmtId="0" fontId="24" fillId="5" borderId="0" xfId="0" applyFont="1" applyFill="1" applyAlignment="1" applyProtection="1">
      <alignment horizontal="left" vertical="center"/>
      <protection hidden="1"/>
    </xf>
    <xf numFmtId="0" fontId="29" fillId="3" borderId="0" xfId="0" applyFont="1" applyFill="1" applyAlignment="1" applyProtection="1">
      <alignment vertical="center"/>
      <protection hidden="1"/>
    </xf>
    <xf numFmtId="0" fontId="29" fillId="3" borderId="0" xfId="0" applyFont="1" applyFill="1" applyAlignment="1" applyProtection="1">
      <alignment horizontal="left" vertical="center"/>
      <protection hidden="1"/>
    </xf>
    <xf numFmtId="0" fontId="40" fillId="0" borderId="0" xfId="0" applyFont="1" applyProtection="1">
      <protection hidden="1"/>
    </xf>
    <xf numFmtId="165" fontId="33" fillId="5" borderId="0" xfId="1" applyNumberFormat="1" applyFont="1" applyFill="1" applyAlignment="1" applyProtection="1">
      <alignment vertical="center"/>
      <protection hidden="1"/>
    </xf>
    <xf numFmtId="0" fontId="33" fillId="5" borderId="0" xfId="0" applyFont="1" applyFill="1" applyAlignment="1" applyProtection="1">
      <alignment horizontal="right" vertical="center"/>
      <protection hidden="1"/>
    </xf>
    <xf numFmtId="0" fontId="33" fillId="5" borderId="0" xfId="0" applyFont="1" applyFill="1" applyAlignment="1" applyProtection="1">
      <alignment horizontal="left" vertical="center"/>
      <protection hidden="1"/>
    </xf>
    <xf numFmtId="0" fontId="31" fillId="5" borderId="0" xfId="0" applyFont="1" applyFill="1" applyAlignment="1" applyProtection="1">
      <alignment horizontal="right"/>
      <protection hidden="1"/>
    </xf>
    <xf numFmtId="165" fontId="33" fillId="5" borderId="0" xfId="1" applyNumberFormat="1" applyFont="1" applyFill="1" applyAlignment="1" applyProtection="1">
      <protection hidden="1"/>
    </xf>
    <xf numFmtId="0" fontId="33" fillId="5" borderId="0" xfId="0" applyFont="1" applyFill="1" applyAlignment="1" applyProtection="1">
      <alignment horizontal="left"/>
      <protection hidden="1"/>
    </xf>
    <xf numFmtId="0" fontId="19" fillId="0" borderId="0" xfId="0" applyFont="1" applyProtection="1">
      <protection hidden="1"/>
    </xf>
    <xf numFmtId="165" fontId="34" fillId="5" borderId="0" xfId="1" applyNumberFormat="1" applyFont="1" applyFill="1" applyBorder="1" applyProtection="1">
      <protection hidden="1"/>
    </xf>
    <xf numFmtId="165" fontId="33" fillId="5" borderId="2" xfId="1" applyNumberFormat="1" applyFont="1" applyFill="1" applyBorder="1" applyAlignment="1" applyProtection="1">
      <alignment horizontal="center" vertical="center"/>
      <protection hidden="1"/>
    </xf>
    <xf numFmtId="0" fontId="16" fillId="0" borderId="0" xfId="0" applyFont="1" applyAlignment="1" applyProtection="1">
      <alignment horizontal="center"/>
      <protection hidden="1"/>
    </xf>
    <xf numFmtId="0" fontId="16" fillId="0" borderId="0" xfId="0" applyFont="1" applyProtection="1">
      <protection hidden="1"/>
    </xf>
    <xf numFmtId="2" fontId="16" fillId="0" borderId="0" xfId="0" applyNumberFormat="1" applyFont="1" applyAlignment="1" applyProtection="1">
      <alignment horizontal="center"/>
      <protection hidden="1"/>
    </xf>
    <xf numFmtId="167" fontId="2" fillId="5" borderId="1" xfId="1" applyNumberFormat="1" applyFont="1" applyFill="1" applyBorder="1" applyAlignment="1" applyProtection="1">
      <alignment vertical="center"/>
      <protection locked="0"/>
    </xf>
    <xf numFmtId="2" fontId="2" fillId="5" borderId="1" xfId="0" applyNumberFormat="1" applyFont="1" applyFill="1" applyBorder="1" applyProtection="1">
      <protection locked="0"/>
    </xf>
    <xf numFmtId="0" fontId="0" fillId="5" borderId="1" xfId="0" applyFill="1" applyBorder="1" applyAlignment="1" applyProtection="1">
      <alignment vertical="center"/>
      <protection locked="0"/>
    </xf>
    <xf numFmtId="0" fontId="3" fillId="5" borderId="3" xfId="0" applyFont="1" applyFill="1" applyBorder="1" applyProtection="1">
      <protection locked="0" hidden="1"/>
    </xf>
    <xf numFmtId="0" fontId="43" fillId="5" borderId="4" xfId="0" applyFont="1" applyFill="1" applyBorder="1" applyProtection="1">
      <protection hidden="1"/>
    </xf>
    <xf numFmtId="165" fontId="3" fillId="5" borderId="3" xfId="1" applyNumberFormat="1" applyFont="1" applyFill="1" applyBorder="1" applyProtection="1">
      <protection locked="0" hidden="1"/>
    </xf>
    <xf numFmtId="0" fontId="3" fillId="5" borderId="4" xfId="0" applyFont="1" applyFill="1" applyBorder="1" applyProtection="1">
      <protection hidden="1"/>
    </xf>
    <xf numFmtId="0" fontId="46" fillId="5" borderId="0" xfId="0" applyFont="1" applyFill="1" applyProtection="1">
      <protection hidden="1"/>
    </xf>
    <xf numFmtId="0" fontId="47" fillId="5" borderId="0" xfId="0" applyFont="1" applyFill="1" applyProtection="1">
      <protection hidden="1"/>
    </xf>
    <xf numFmtId="0" fontId="48" fillId="2" borderId="0" xfId="3" applyFont="1" applyFill="1" applyAlignment="1" applyProtection="1">
      <alignment horizontal="center"/>
      <protection hidden="1"/>
    </xf>
    <xf numFmtId="0" fontId="45" fillId="2" borderId="0" xfId="0" applyFont="1" applyFill="1" applyProtection="1">
      <protection hidden="1"/>
    </xf>
    <xf numFmtId="0" fontId="48" fillId="2" borderId="0" xfId="3" applyFont="1" applyFill="1" applyAlignment="1" applyProtection="1">
      <alignment horizontal="center" vertical="top"/>
      <protection hidden="1"/>
    </xf>
    <xf numFmtId="0" fontId="45" fillId="2" borderId="0" xfId="0" applyFont="1" applyFill="1" applyAlignment="1" applyProtection="1">
      <alignment horizontal="center" vertical="top"/>
      <protection hidden="1"/>
    </xf>
    <xf numFmtId="0" fontId="45" fillId="2" borderId="0" xfId="0" applyFont="1" applyFill="1" applyAlignment="1" applyProtection="1">
      <alignment vertical="top"/>
      <protection hidden="1"/>
    </xf>
    <xf numFmtId="0" fontId="26" fillId="5" borderId="0" xfId="0" applyFont="1" applyFill="1" applyAlignment="1" applyProtection="1">
      <alignment vertical="top"/>
      <protection hidden="1"/>
    </xf>
    <xf numFmtId="0" fontId="0" fillId="5" borderId="0" xfId="0" applyFill="1" applyAlignment="1" applyProtection="1">
      <alignment vertical="top"/>
      <protection hidden="1"/>
    </xf>
    <xf numFmtId="0" fontId="44" fillId="4" borderId="0" xfId="0" applyFont="1" applyFill="1" applyProtection="1">
      <protection hidden="1"/>
    </xf>
    <xf numFmtId="165" fontId="0" fillId="7" borderId="0" xfId="1" applyNumberFormat="1" applyFont="1" applyFill="1" applyProtection="1">
      <protection locked="0"/>
    </xf>
    <xf numFmtId="2" fontId="0" fillId="5" borderId="0" xfId="0" applyNumberFormat="1" applyFill="1" applyProtection="1">
      <protection hidden="1"/>
    </xf>
    <xf numFmtId="1" fontId="0" fillId="5" borderId="0" xfId="0" applyNumberFormat="1" applyFill="1" applyProtection="1">
      <protection hidden="1"/>
    </xf>
    <xf numFmtId="0" fontId="51" fillId="5" borderId="0" xfId="0" applyFont="1" applyFill="1" applyProtection="1">
      <protection hidden="1"/>
    </xf>
    <xf numFmtId="167" fontId="0" fillId="7" borderId="0" xfId="1" applyNumberFormat="1" applyFont="1" applyFill="1" applyProtection="1">
      <protection locked="0"/>
    </xf>
    <xf numFmtId="166" fontId="0" fillId="5" borderId="0" xfId="0" applyNumberFormat="1" applyFill="1" applyProtection="1">
      <protection hidden="1"/>
    </xf>
    <xf numFmtId="1" fontId="0" fillId="7" borderId="0" xfId="0" applyNumberFormat="1" applyFill="1" applyProtection="1">
      <protection locked="0"/>
    </xf>
    <xf numFmtId="166" fontId="0" fillId="7" borderId="0" xfId="0" applyNumberFormat="1" applyFill="1" applyProtection="1">
      <protection locked="0"/>
    </xf>
    <xf numFmtId="2" fontId="0" fillId="7" borderId="0" xfId="0" applyNumberFormat="1" applyFill="1" applyProtection="1">
      <protection locked="0"/>
    </xf>
    <xf numFmtId="0" fontId="51" fillId="5" borderId="0" xfId="0" quotePrefix="1" applyFont="1" applyFill="1" applyProtection="1">
      <protection hidden="1"/>
    </xf>
    <xf numFmtId="0" fontId="0" fillId="4" borderId="0" xfId="0" applyFill="1" applyProtection="1">
      <protection hidden="1"/>
    </xf>
    <xf numFmtId="0" fontId="11" fillId="5" borderId="0" xfId="3" applyFill="1" applyProtection="1">
      <protection hidden="1"/>
    </xf>
    <xf numFmtId="0" fontId="44" fillId="2" borderId="0" xfId="0" applyFont="1" applyFill="1" applyProtection="1">
      <protection hidden="1"/>
    </xf>
    <xf numFmtId="168" fontId="0" fillId="5" borderId="0" xfId="0" applyNumberFormat="1" applyFill="1" applyProtection="1">
      <protection hidden="1"/>
    </xf>
    <xf numFmtId="0" fontId="0" fillId="3" borderId="0" xfId="0" applyFill="1" applyProtection="1">
      <protection hidden="1"/>
    </xf>
    <xf numFmtId="1" fontId="0" fillId="3" borderId="0" xfId="0" applyNumberFormat="1" applyFill="1" applyProtection="1">
      <protection hidden="1"/>
    </xf>
    <xf numFmtId="2" fontId="0" fillId="3" borderId="0" xfId="0" applyNumberFormat="1" applyFill="1" applyProtection="1">
      <protection hidden="1"/>
    </xf>
    <xf numFmtId="168" fontId="0" fillId="3" borderId="0" xfId="0" applyNumberFormat="1" applyFill="1" applyProtection="1">
      <protection hidden="1"/>
    </xf>
    <xf numFmtId="166" fontId="0" fillId="3" borderId="0" xfId="0" applyNumberFormat="1" applyFill="1" applyProtection="1">
      <protection hidden="1"/>
    </xf>
    <xf numFmtId="0" fontId="21" fillId="4" borderId="0" xfId="0" applyFont="1" applyFill="1" applyProtection="1">
      <protection hidden="1"/>
    </xf>
    <xf numFmtId="0" fontId="58" fillId="4" borderId="0" xfId="0" applyFont="1" applyFill="1" applyProtection="1">
      <protection hidden="1"/>
    </xf>
    <xf numFmtId="0" fontId="59" fillId="4" borderId="0" xfId="3" applyFont="1" applyFill="1" applyBorder="1" applyAlignment="1" applyProtection="1">
      <alignment vertical="center" wrapText="1"/>
      <protection hidden="1"/>
    </xf>
    <xf numFmtId="0" fontId="13" fillId="2" borderId="0" xfId="0" applyFont="1" applyFill="1" applyAlignment="1" applyProtection="1">
      <alignment vertical="center"/>
      <protection hidden="1"/>
    </xf>
    <xf numFmtId="0" fontId="61" fillId="5" borderId="0" xfId="0" applyFont="1" applyFill="1" applyAlignment="1" applyProtection="1">
      <alignment vertical="top" wrapText="1"/>
      <protection hidden="1"/>
    </xf>
    <xf numFmtId="0" fontId="60" fillId="5" borderId="0" xfId="0" applyFont="1" applyFill="1" applyAlignment="1" applyProtection="1">
      <alignment vertical="center" wrapText="1"/>
      <protection hidden="1"/>
    </xf>
    <xf numFmtId="0" fontId="61" fillId="5" borderId="0" xfId="0" applyFont="1" applyFill="1" applyAlignment="1" applyProtection="1">
      <alignment vertical="top"/>
      <protection hidden="1"/>
    </xf>
    <xf numFmtId="168" fontId="0" fillId="7" borderId="0" xfId="0" applyNumberFormat="1" applyFill="1" applyProtection="1">
      <protection locked="0"/>
    </xf>
    <xf numFmtId="0" fontId="5" fillId="0" borderId="0" xfId="0" applyFont="1" applyAlignment="1" applyProtection="1">
      <alignment vertical="center"/>
      <protection hidden="1"/>
    </xf>
    <xf numFmtId="2" fontId="3" fillId="5" borderId="0" xfId="1" applyNumberFormat="1" applyFont="1" applyFill="1" applyBorder="1" applyAlignment="1" applyProtection="1">
      <alignment horizontal="right" vertical="center"/>
      <protection hidden="1"/>
    </xf>
    <xf numFmtId="0" fontId="3" fillId="5" borderId="0" xfId="0" applyFont="1" applyFill="1" applyAlignment="1" applyProtection="1">
      <alignment vertical="center"/>
      <protection hidden="1"/>
    </xf>
    <xf numFmtId="1" fontId="3" fillId="5" borderId="0" xfId="1" applyNumberFormat="1" applyFont="1" applyFill="1" applyBorder="1" applyAlignment="1" applyProtection="1">
      <alignment horizontal="right" vertical="center"/>
      <protection hidden="1"/>
    </xf>
    <xf numFmtId="165" fontId="3" fillId="5" borderId="0" xfId="1" applyNumberFormat="1" applyFont="1" applyFill="1" applyBorder="1" applyAlignment="1" applyProtection="1">
      <alignment horizontal="left" vertical="center"/>
      <protection hidden="1"/>
    </xf>
    <xf numFmtId="2" fontId="2" fillId="5" borderId="0" xfId="0" applyNumberFormat="1" applyFont="1" applyFill="1" applyAlignment="1" applyProtection="1">
      <alignment vertical="center"/>
      <protection hidden="1"/>
    </xf>
    <xf numFmtId="164" fontId="3" fillId="5" borderId="0" xfId="1" applyFont="1" applyFill="1" applyAlignment="1" applyProtection="1">
      <alignment horizontal="right" vertical="center"/>
      <protection hidden="1"/>
    </xf>
    <xf numFmtId="0" fontId="2" fillId="0" borderId="0" xfId="0" applyFont="1" applyAlignment="1" applyProtection="1">
      <alignment vertical="center"/>
      <protection hidden="1"/>
    </xf>
    <xf numFmtId="1" fontId="3" fillId="5" borderId="0" xfId="1" applyNumberFormat="1" applyFont="1" applyFill="1" applyAlignment="1" applyProtection="1">
      <alignment horizontal="right" vertical="center"/>
      <protection hidden="1"/>
    </xf>
    <xf numFmtId="1" fontId="3" fillId="5" borderId="0" xfId="0" applyNumberFormat="1" applyFont="1" applyFill="1" applyAlignment="1" applyProtection="1">
      <alignment horizontal="right" vertical="center"/>
      <protection hidden="1"/>
    </xf>
    <xf numFmtId="0" fontId="5" fillId="5" borderId="0" xfId="0" applyFont="1" applyFill="1" applyAlignment="1" applyProtection="1">
      <alignment vertical="center"/>
      <protection hidden="1"/>
    </xf>
    <xf numFmtId="0" fontId="28" fillId="4" borderId="0" xfId="0" applyFont="1" applyFill="1" applyAlignment="1" applyProtection="1">
      <alignment horizontal="left" vertical="center" wrapText="1"/>
      <protection hidden="1"/>
    </xf>
    <xf numFmtId="0" fontId="13" fillId="2" borderId="0" xfId="0" applyFont="1" applyFill="1" applyAlignment="1" applyProtection="1">
      <alignment horizontal="center" vertical="center"/>
      <protection hidden="1"/>
    </xf>
    <xf numFmtId="0" fontId="22" fillId="4" borderId="0" xfId="3" applyFont="1" applyFill="1" applyBorder="1" applyAlignment="1" applyProtection="1">
      <alignment horizontal="center" vertical="center" wrapText="1"/>
      <protection hidden="1"/>
    </xf>
    <xf numFmtId="0" fontId="22" fillId="4" borderId="0" xfId="3" applyFont="1" applyFill="1" applyBorder="1" applyAlignment="1" applyProtection="1">
      <alignment horizontal="center" vertical="center"/>
      <protection hidden="1"/>
    </xf>
    <xf numFmtId="0" fontId="7" fillId="5" borderId="0" xfId="0" applyFont="1" applyFill="1" applyAlignment="1" applyProtection="1">
      <alignment horizontal="left" vertical="center" wrapText="1"/>
      <protection hidden="1"/>
    </xf>
    <xf numFmtId="0" fontId="12" fillId="5" borderId="0" xfId="0" applyFont="1" applyFill="1" applyAlignment="1" applyProtection="1">
      <alignment horizontal="left" vertical="center" wrapText="1"/>
      <protection hidden="1"/>
    </xf>
    <xf numFmtId="0" fontId="2" fillId="5" borderId="0" xfId="0" applyFont="1" applyFill="1" applyAlignment="1" applyProtection="1">
      <alignment horizontal="right" vertical="center"/>
      <protection hidden="1"/>
    </xf>
    <xf numFmtId="0" fontId="2" fillId="5" borderId="0" xfId="0" applyFont="1" applyFill="1" applyAlignment="1" applyProtection="1">
      <alignment horizontal="left" vertical="center" wrapText="1"/>
      <protection hidden="1"/>
    </xf>
    <xf numFmtId="0" fontId="6" fillId="2" borderId="0" xfId="0" applyFont="1" applyFill="1" applyAlignment="1" applyProtection="1">
      <alignment horizontal="center" vertical="center" wrapText="1"/>
      <protection hidden="1"/>
    </xf>
    <xf numFmtId="0" fontId="6" fillId="3" borderId="0" xfId="0" applyFont="1" applyFill="1" applyAlignment="1" applyProtection="1">
      <alignment horizontal="center" vertical="center"/>
      <protection hidden="1"/>
    </xf>
    <xf numFmtId="0" fontId="3" fillId="5" borderId="0" xfId="0" applyFont="1" applyFill="1" applyAlignment="1" applyProtection="1">
      <alignment horizontal="left" vertical="center"/>
      <protection hidden="1"/>
    </xf>
    <xf numFmtId="0" fontId="19" fillId="5" borderId="1" xfId="0" applyFont="1" applyFill="1" applyBorder="1" applyAlignment="1" applyProtection="1">
      <alignment horizontal="center" vertical="center"/>
      <protection locked="0"/>
    </xf>
    <xf numFmtId="0" fontId="6" fillId="6" borderId="0" xfId="0" applyFont="1" applyFill="1" applyAlignment="1" applyProtection="1">
      <alignment horizontal="center" vertical="center" wrapText="1"/>
      <protection hidden="1"/>
    </xf>
    <xf numFmtId="0" fontId="25" fillId="0" borderId="0" xfId="0" applyFont="1" applyAlignment="1" applyProtection="1">
      <alignment horizontal="center" wrapText="1"/>
      <protection hidden="1"/>
    </xf>
    <xf numFmtId="0" fontId="33" fillId="5" borderId="0" xfId="0" applyFont="1" applyFill="1" applyAlignment="1" applyProtection="1">
      <alignment horizontal="center" vertical="center"/>
      <protection hidden="1"/>
    </xf>
    <xf numFmtId="0" fontId="29" fillId="2" borderId="0" xfId="0" applyFont="1" applyFill="1" applyAlignment="1" applyProtection="1">
      <alignment horizontal="left" vertical="center"/>
      <protection hidden="1"/>
    </xf>
    <xf numFmtId="0" fontId="48" fillId="2" borderId="0" xfId="3" applyFont="1" applyFill="1" applyAlignment="1" applyProtection="1">
      <alignment horizontal="center" vertical="center" wrapText="1"/>
      <protection hidden="1"/>
    </xf>
    <xf numFmtId="0" fontId="51" fillId="5" borderId="0" xfId="0" quotePrefix="1" applyFont="1" applyFill="1" applyAlignment="1" applyProtection="1">
      <alignment horizontal="left" vertical="top" wrapText="1"/>
      <protection hidden="1"/>
    </xf>
    <xf numFmtId="0" fontId="44" fillId="2" borderId="0" xfId="0" applyFont="1" applyFill="1" applyAlignment="1">
      <alignment horizontal="center"/>
    </xf>
    <xf numFmtId="0" fontId="44" fillId="8" borderId="0" xfId="0" applyFont="1" applyFill="1" applyAlignment="1" applyProtection="1">
      <alignment horizontal="center"/>
      <protection hidden="1"/>
    </xf>
    <xf numFmtId="0" fontId="11" fillId="4" borderId="0" xfId="3" applyFill="1" applyBorder="1" applyAlignment="1" applyProtection="1">
      <alignment horizontal="center" vertical="center" wrapText="1"/>
      <protection hidden="1"/>
    </xf>
    <xf numFmtId="0" fontId="11" fillId="4" borderId="0" xfId="3" applyFill="1" applyBorder="1" applyAlignment="1" applyProtection="1">
      <alignment horizontal="center" vertical="center"/>
      <protection hidden="1"/>
    </xf>
  </cellXfs>
  <cellStyles count="4">
    <cellStyle name="Comma" xfId="1" builtinId="3"/>
    <cellStyle name="Hyperlink" xfId="3" builtinId="8"/>
    <cellStyle name="Normal" xfId="0" builtinId="0"/>
    <cellStyle name="Per cent" xfId="2" builtinId="5"/>
  </cellStyles>
  <dxfs count="0"/>
  <tableStyles count="0" defaultTableStyle="TableStyleMedium2" defaultPivotStyle="PivotStyleLight16"/>
  <colors>
    <mruColors>
      <color rgb="FF1B5A9F"/>
      <color rgb="FFACACAC"/>
      <color rgb="FFE01020"/>
      <color rgb="FF4040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hyperlink" Target="#Menu!A1"/></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5" Type="http://schemas.openxmlformats.org/officeDocument/2006/relationships/hyperlink" Target="#Menu!A1"/><Relationship Id="rId4"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3" Type="http://schemas.openxmlformats.org/officeDocument/2006/relationships/hyperlink" Target="#'Hull calculator'!C5"/><Relationship Id="rId2" Type="http://schemas.openxmlformats.org/officeDocument/2006/relationships/hyperlink" Target="#'Paint calculator'!C5"/><Relationship Id="rId1" Type="http://schemas.openxmlformats.org/officeDocument/2006/relationships/hyperlink" Target="#Converter!A1"/><Relationship Id="rId4" Type="http://schemas.openxmlformats.org/officeDocument/2006/relationships/hyperlink" Target="#'Pipe and Tank calculator'!C5"/></Relationships>
</file>

<file path=xl/drawings/drawing1.xml><?xml version="1.0" encoding="utf-8"?>
<xdr:wsDr xmlns:xdr="http://schemas.openxmlformats.org/drawingml/2006/spreadsheetDrawing" xmlns:a="http://schemas.openxmlformats.org/drawingml/2006/main">
  <xdr:twoCellAnchor editAs="oneCell">
    <xdr:from>
      <xdr:col>9</xdr:col>
      <xdr:colOff>128672</xdr:colOff>
      <xdr:row>0</xdr:row>
      <xdr:rowOff>40273</xdr:rowOff>
    </xdr:from>
    <xdr:to>
      <xdr:col>11</xdr:col>
      <xdr:colOff>441827</xdr:colOff>
      <xdr:row>0</xdr:row>
      <xdr:rowOff>774477</xdr:rowOff>
    </xdr:to>
    <xdr:pic>
      <xdr:nvPicPr>
        <xdr:cNvPr id="4" name="Picture 3">
          <a:extLst>
            <a:ext uri="{FF2B5EF4-FFF2-40B4-BE49-F238E27FC236}">
              <a16:creationId xmlns:a16="http://schemas.microsoft.com/office/drawing/2014/main" id="{2A87D6BB-4599-4966-840D-69B36D089E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29597" y="40273"/>
          <a:ext cx="1132305" cy="734204"/>
        </a:xfrm>
        <a:prstGeom prst="rect">
          <a:avLst/>
        </a:prstGeom>
      </xdr:spPr>
    </xdr:pic>
    <xdr:clientData/>
  </xdr:twoCellAnchor>
  <xdr:twoCellAnchor>
    <xdr:from>
      <xdr:col>7</xdr:col>
      <xdr:colOff>411079</xdr:colOff>
      <xdr:row>0</xdr:row>
      <xdr:rowOff>230605</xdr:rowOff>
    </xdr:from>
    <xdr:to>
      <xdr:col>8</xdr:col>
      <xdr:colOff>1159263</xdr:colOff>
      <xdr:row>0</xdr:row>
      <xdr:rowOff>590605</xdr:rowOff>
    </xdr:to>
    <xdr:sp macro="" textlink="">
      <xdr:nvSpPr>
        <xdr:cNvPr id="2" name="Rectangle: Rounded Corners 1">
          <a:hlinkClick xmlns:r="http://schemas.openxmlformats.org/officeDocument/2006/relationships" r:id="rId2"/>
          <a:extLst>
            <a:ext uri="{FF2B5EF4-FFF2-40B4-BE49-F238E27FC236}">
              <a16:creationId xmlns:a16="http://schemas.microsoft.com/office/drawing/2014/main" id="{415B63DD-3DE7-EEFE-9259-92DB454E5771}"/>
            </a:ext>
          </a:extLst>
        </xdr:cNvPr>
        <xdr:cNvSpPr/>
      </xdr:nvSpPr>
      <xdr:spPr>
        <a:xfrm>
          <a:off x="5484395" y="230605"/>
          <a:ext cx="1440000" cy="360000"/>
        </a:xfrm>
        <a:prstGeom prst="roundRect">
          <a:avLst/>
        </a:prstGeom>
        <a:effectLst>
          <a:outerShdw blurRad="50800" dist="38100" dir="2700000" algn="tl" rotWithShape="0">
            <a:prstClr val="black">
              <a:alpha val="40000"/>
            </a:prstClr>
          </a:outerShdw>
        </a:effectLst>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GB" sz="1600" b="1"/>
            <a:t>Menu</a:t>
          </a:r>
          <a:endParaRPr lang="en-150" sz="160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1600200</xdr:colOff>
      <xdr:row>0</xdr:row>
      <xdr:rowOff>63500</xdr:rowOff>
    </xdr:from>
    <xdr:to>
      <xdr:col>9</xdr:col>
      <xdr:colOff>476526</xdr:colOff>
      <xdr:row>1</xdr:row>
      <xdr:rowOff>2450</xdr:rowOff>
    </xdr:to>
    <xdr:pic>
      <xdr:nvPicPr>
        <xdr:cNvPr id="3" name="Picture 2">
          <a:extLst>
            <a:ext uri="{FF2B5EF4-FFF2-40B4-BE49-F238E27FC236}">
              <a16:creationId xmlns:a16="http://schemas.microsoft.com/office/drawing/2014/main" id="{A24A2D88-1D06-4617-8543-CAE589DFC14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00925" y="66675"/>
          <a:ext cx="1257577" cy="726350"/>
        </a:xfrm>
        <a:prstGeom prst="rect">
          <a:avLst/>
        </a:prstGeom>
      </xdr:spPr>
    </xdr:pic>
    <xdr:clientData/>
  </xdr:twoCellAnchor>
  <xdr:twoCellAnchor editAs="oneCell">
    <xdr:from>
      <xdr:col>6</xdr:col>
      <xdr:colOff>36857</xdr:colOff>
      <xdr:row>4</xdr:row>
      <xdr:rowOff>105007</xdr:rowOff>
    </xdr:from>
    <xdr:to>
      <xdr:col>9</xdr:col>
      <xdr:colOff>810101</xdr:colOff>
      <xdr:row>11</xdr:row>
      <xdr:rowOff>31662</xdr:rowOff>
    </xdr:to>
    <xdr:pic>
      <xdr:nvPicPr>
        <xdr:cNvPr id="5" name="Picture 4">
          <a:extLst>
            <a:ext uri="{FF2B5EF4-FFF2-40B4-BE49-F238E27FC236}">
              <a16:creationId xmlns:a16="http://schemas.microsoft.com/office/drawing/2014/main" id="{6A3052F8-3D79-7817-3951-24DB58FE7EF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53922" y="1471637"/>
          <a:ext cx="3241462" cy="804612"/>
        </a:xfrm>
        <a:prstGeom prst="rect">
          <a:avLst/>
        </a:prstGeom>
        <a:noFill/>
      </xdr:spPr>
    </xdr:pic>
    <xdr:clientData/>
  </xdr:twoCellAnchor>
  <xdr:twoCellAnchor editAs="oneCell">
    <xdr:from>
      <xdr:col>7</xdr:col>
      <xdr:colOff>144998</xdr:colOff>
      <xdr:row>12</xdr:row>
      <xdr:rowOff>4895</xdr:rowOff>
    </xdr:from>
    <xdr:to>
      <xdr:col>9</xdr:col>
      <xdr:colOff>772025</xdr:colOff>
      <xdr:row>25</xdr:row>
      <xdr:rowOff>175657</xdr:rowOff>
    </xdr:to>
    <xdr:pic>
      <xdr:nvPicPr>
        <xdr:cNvPr id="6" name="Picture 5">
          <a:extLst>
            <a:ext uri="{FF2B5EF4-FFF2-40B4-BE49-F238E27FC236}">
              <a16:creationId xmlns:a16="http://schemas.microsoft.com/office/drawing/2014/main" id="{2AE87B12-439E-247C-A95A-2F4EA4DF3537}"/>
            </a:ext>
          </a:extLst>
        </xdr:cNvPr>
        <xdr:cNvPicPr>
          <a:picLocks noChangeAspect="1"/>
        </xdr:cNvPicPr>
      </xdr:nvPicPr>
      <xdr:blipFill>
        <a:blip xmlns:r="http://schemas.openxmlformats.org/officeDocument/2006/relationships" r:embed="rId3"/>
        <a:stretch>
          <a:fillRect/>
        </a:stretch>
      </xdr:blipFill>
      <xdr:spPr>
        <a:xfrm>
          <a:off x="4095366" y="2341027"/>
          <a:ext cx="2892975" cy="2176025"/>
        </a:xfrm>
        <a:prstGeom prst="rect">
          <a:avLst/>
        </a:prstGeom>
        <a:solidFill>
          <a:schemeClr val="bg1"/>
        </a:solidFill>
      </xdr:spPr>
    </xdr:pic>
    <xdr:clientData/>
  </xdr:twoCellAnchor>
  <xdr:twoCellAnchor>
    <xdr:from>
      <xdr:col>7</xdr:col>
      <xdr:colOff>0</xdr:colOff>
      <xdr:row>0</xdr:row>
      <xdr:rowOff>200526</xdr:rowOff>
    </xdr:from>
    <xdr:to>
      <xdr:col>7</xdr:col>
      <xdr:colOff>1440000</xdr:colOff>
      <xdr:row>0</xdr:row>
      <xdr:rowOff>560526</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id="{C2F72A77-2BC7-464A-9AA8-98BD0805B3F6}"/>
            </a:ext>
          </a:extLst>
        </xdr:cNvPr>
        <xdr:cNvSpPr/>
      </xdr:nvSpPr>
      <xdr:spPr>
        <a:xfrm>
          <a:off x="3950368" y="200526"/>
          <a:ext cx="1440000" cy="360000"/>
        </a:xfrm>
        <a:prstGeom prst="roundRect">
          <a:avLst/>
        </a:prstGeom>
        <a:effectLst>
          <a:outerShdw blurRad="50800" dist="38100" dir="2700000" algn="tl" rotWithShape="0">
            <a:prstClr val="black">
              <a:alpha val="40000"/>
            </a:prstClr>
          </a:outerShdw>
        </a:effectLst>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GB" sz="1600" b="1"/>
            <a:t>Menu</a:t>
          </a:r>
          <a:endParaRPr lang="en-150" sz="1600" b="1"/>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177994</xdr:colOff>
      <xdr:row>4</xdr:row>
      <xdr:rowOff>53540</xdr:rowOff>
    </xdr:from>
    <xdr:to>
      <xdr:col>9</xdr:col>
      <xdr:colOff>692687</xdr:colOff>
      <xdr:row>10</xdr:row>
      <xdr:rowOff>178210</xdr:rowOff>
    </xdr:to>
    <xdr:pic>
      <xdr:nvPicPr>
        <xdr:cNvPr id="15" name="Picture 14">
          <a:extLst>
            <a:ext uri="{FF2B5EF4-FFF2-40B4-BE49-F238E27FC236}">
              <a16:creationId xmlns:a16="http://schemas.microsoft.com/office/drawing/2014/main" id="{F0B0E7E6-E650-DEA2-C08F-654F659DEB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29407" y="1138562"/>
          <a:ext cx="2489129" cy="866930"/>
        </a:xfrm>
        <a:prstGeom prst="rect">
          <a:avLst/>
        </a:prstGeom>
        <a:noFill/>
      </xdr:spPr>
    </xdr:pic>
    <xdr:clientData/>
  </xdr:twoCellAnchor>
  <xdr:twoCellAnchor editAs="oneCell">
    <xdr:from>
      <xdr:col>6</xdr:col>
      <xdr:colOff>30315</xdr:colOff>
      <xdr:row>20</xdr:row>
      <xdr:rowOff>15915</xdr:rowOff>
    </xdr:from>
    <xdr:to>
      <xdr:col>10</xdr:col>
      <xdr:colOff>0</xdr:colOff>
      <xdr:row>27</xdr:row>
      <xdr:rowOff>40583</xdr:rowOff>
    </xdr:to>
    <xdr:pic>
      <xdr:nvPicPr>
        <xdr:cNvPr id="16" name="Picture 15">
          <a:extLst>
            <a:ext uri="{FF2B5EF4-FFF2-40B4-BE49-F238E27FC236}">
              <a16:creationId xmlns:a16="http://schemas.microsoft.com/office/drawing/2014/main" id="{0CC706C2-B8B0-F288-B81A-206FCA1D6B1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34065" y="3593082"/>
          <a:ext cx="2943602" cy="987751"/>
        </a:xfrm>
        <a:prstGeom prst="rect">
          <a:avLst/>
        </a:prstGeom>
        <a:noFill/>
      </xdr:spPr>
    </xdr:pic>
    <xdr:clientData/>
  </xdr:twoCellAnchor>
  <xdr:twoCellAnchor editAs="oneCell">
    <xdr:from>
      <xdr:col>7</xdr:col>
      <xdr:colOff>430202</xdr:colOff>
      <xdr:row>12</xdr:row>
      <xdr:rowOff>40861</xdr:rowOff>
    </xdr:from>
    <xdr:to>
      <xdr:col>9</xdr:col>
      <xdr:colOff>564304</xdr:colOff>
      <xdr:row>16</xdr:row>
      <xdr:rowOff>163430</xdr:rowOff>
    </xdr:to>
    <xdr:pic>
      <xdr:nvPicPr>
        <xdr:cNvPr id="17" name="Picture 16">
          <a:extLst>
            <a:ext uri="{FF2B5EF4-FFF2-40B4-BE49-F238E27FC236}">
              <a16:creationId xmlns:a16="http://schemas.microsoft.com/office/drawing/2014/main" id="{4BD7E309-3A28-1036-51EC-86F5AE17D46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592627" y="2117311"/>
          <a:ext cx="2102602" cy="919494"/>
        </a:xfrm>
        <a:prstGeom prst="rect">
          <a:avLst/>
        </a:prstGeom>
      </xdr:spPr>
    </xdr:pic>
    <xdr:clientData/>
  </xdr:twoCellAnchor>
  <xdr:twoCellAnchor editAs="oneCell">
    <xdr:from>
      <xdr:col>8</xdr:col>
      <xdr:colOff>314739</xdr:colOff>
      <xdr:row>0</xdr:row>
      <xdr:rowOff>66261</xdr:rowOff>
    </xdr:from>
    <xdr:to>
      <xdr:col>9</xdr:col>
      <xdr:colOff>791126</xdr:colOff>
      <xdr:row>0</xdr:row>
      <xdr:rowOff>782534</xdr:rowOff>
    </xdr:to>
    <xdr:pic>
      <xdr:nvPicPr>
        <xdr:cNvPr id="18" name="Picture 17">
          <a:extLst>
            <a:ext uri="{FF2B5EF4-FFF2-40B4-BE49-F238E27FC236}">
              <a16:creationId xmlns:a16="http://schemas.microsoft.com/office/drawing/2014/main" id="{83E3EDFC-9A0D-4B0B-8F6D-0FE2E0B9494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458239" y="66261"/>
          <a:ext cx="1152387" cy="716273"/>
        </a:xfrm>
        <a:prstGeom prst="rect">
          <a:avLst/>
        </a:prstGeom>
      </xdr:spPr>
    </xdr:pic>
    <xdr:clientData/>
  </xdr:twoCellAnchor>
  <xdr:twoCellAnchor>
    <xdr:from>
      <xdr:col>7</xdr:col>
      <xdr:colOff>10584</xdr:colOff>
      <xdr:row>0</xdr:row>
      <xdr:rowOff>190500</xdr:rowOff>
    </xdr:from>
    <xdr:to>
      <xdr:col>8</xdr:col>
      <xdr:colOff>212334</xdr:colOff>
      <xdr:row>0</xdr:row>
      <xdr:rowOff>550500</xdr:rowOff>
    </xdr:to>
    <xdr:sp macro="" textlink="">
      <xdr:nvSpPr>
        <xdr:cNvPr id="2" name="Rectangle: Rounded Corners 1">
          <a:hlinkClick xmlns:r="http://schemas.openxmlformats.org/officeDocument/2006/relationships" r:id="rId5"/>
          <a:extLst>
            <a:ext uri="{FF2B5EF4-FFF2-40B4-BE49-F238E27FC236}">
              <a16:creationId xmlns:a16="http://schemas.microsoft.com/office/drawing/2014/main" id="{D3F967BC-57E6-409B-A122-3A3E64E2894E}"/>
            </a:ext>
          </a:extLst>
        </xdr:cNvPr>
        <xdr:cNvSpPr/>
      </xdr:nvSpPr>
      <xdr:spPr>
        <a:xfrm>
          <a:off x="4497917" y="190500"/>
          <a:ext cx="1440000" cy="360000"/>
        </a:xfrm>
        <a:prstGeom prst="roundRect">
          <a:avLst/>
        </a:prstGeom>
        <a:effectLst>
          <a:outerShdw blurRad="50800" dist="38100" dir="2700000" algn="tl" rotWithShape="0">
            <a:prstClr val="black">
              <a:alpha val="40000"/>
            </a:prstClr>
          </a:outerShdw>
        </a:effectLst>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GB" sz="1600" b="1"/>
            <a:t>Menu</a:t>
          </a:r>
          <a:endParaRPr lang="en-150" sz="1600" b="1"/>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370416</xdr:colOff>
      <xdr:row>0</xdr:row>
      <xdr:rowOff>190499</xdr:rowOff>
    </xdr:from>
    <xdr:to>
      <xdr:col>10</xdr:col>
      <xdr:colOff>1207166</xdr:colOff>
      <xdr:row>1</xdr:row>
      <xdr:rowOff>148332</xdr:rowOff>
    </xdr:to>
    <xdr:sp macro="" textlink="">
      <xdr:nvSpPr>
        <xdr:cNvPr id="3" name="Rectangle: Rounded Corners 2">
          <a:hlinkClick xmlns:r="http://schemas.openxmlformats.org/officeDocument/2006/relationships" r:id="rId1"/>
          <a:extLst>
            <a:ext uri="{FF2B5EF4-FFF2-40B4-BE49-F238E27FC236}">
              <a16:creationId xmlns:a16="http://schemas.microsoft.com/office/drawing/2014/main" id="{95E29910-19E9-4880-BE4C-93BD1CE36293}"/>
            </a:ext>
          </a:extLst>
        </xdr:cNvPr>
        <xdr:cNvSpPr/>
      </xdr:nvSpPr>
      <xdr:spPr>
        <a:xfrm>
          <a:off x="6244166" y="190499"/>
          <a:ext cx="1440000" cy="360000"/>
        </a:xfrm>
        <a:prstGeom prst="roundRect">
          <a:avLst/>
        </a:prstGeom>
        <a:effectLst>
          <a:outerShdw blurRad="50800" dist="38100" dir="2700000" algn="tl" rotWithShape="0">
            <a:prstClr val="black">
              <a:alpha val="40000"/>
            </a:prstClr>
          </a:outerShdw>
        </a:effectLst>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ctr"/>
        <a:lstStyle/>
        <a:p>
          <a:pPr algn="ctr"/>
          <a:r>
            <a:rPr lang="en-GB" sz="1600" b="1"/>
            <a:t>Menu</a:t>
          </a:r>
          <a:endParaRPr lang="en-150" sz="1600" b="1"/>
        </a:p>
      </xdr:txBody>
    </xdr:sp>
    <xdr:clientData/>
  </xdr:twoCellAnchor>
  <xdr:twoCellAnchor editAs="oneCell">
    <xdr:from>
      <xdr:col>10</xdr:col>
      <xdr:colOff>1333500</xdr:colOff>
      <xdr:row>0</xdr:row>
      <xdr:rowOff>31749</xdr:rowOff>
    </xdr:from>
    <xdr:to>
      <xdr:col>10</xdr:col>
      <xdr:colOff>2475774</xdr:colOff>
      <xdr:row>1</xdr:row>
      <xdr:rowOff>350585</xdr:rowOff>
    </xdr:to>
    <xdr:pic>
      <xdr:nvPicPr>
        <xdr:cNvPr id="4" name="Picture 3">
          <a:extLst>
            <a:ext uri="{FF2B5EF4-FFF2-40B4-BE49-F238E27FC236}">
              <a16:creationId xmlns:a16="http://schemas.microsoft.com/office/drawing/2014/main" id="{9BC2F56C-84A7-4CA6-9D19-3D08A883D74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810500" y="31749"/>
          <a:ext cx="1142274" cy="72100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5</xdr:row>
      <xdr:rowOff>0</xdr:rowOff>
    </xdr:from>
    <xdr:to>
      <xdr:col>1</xdr:col>
      <xdr:colOff>2700000</xdr:colOff>
      <xdr:row>5</xdr:row>
      <xdr:rowOff>540000</xdr:rowOff>
    </xdr:to>
    <xdr:sp macro="" textlink="">
      <xdr:nvSpPr>
        <xdr:cNvPr id="7" name="Rectangle: Rounded Corners 6">
          <a:hlinkClick xmlns:r="http://schemas.openxmlformats.org/officeDocument/2006/relationships" r:id="rId1" tooltip="Click to go to Convertor tab"/>
          <a:extLst>
            <a:ext uri="{FF2B5EF4-FFF2-40B4-BE49-F238E27FC236}">
              <a16:creationId xmlns:a16="http://schemas.microsoft.com/office/drawing/2014/main" id="{4390BB18-26AE-49D5-9985-753A05BFA37C}"/>
            </a:ext>
          </a:extLst>
        </xdr:cNvPr>
        <xdr:cNvSpPr/>
      </xdr:nvSpPr>
      <xdr:spPr>
        <a:xfrm>
          <a:off x="0" y="2409825"/>
          <a:ext cx="2700000" cy="540000"/>
        </a:xfrm>
        <a:prstGeom prst="roundRect">
          <a:avLst/>
        </a:prstGeom>
        <a:effectLst>
          <a:outerShdw blurRad="50800" dist="38100" dir="2700000" algn="tl" rotWithShape="0">
            <a:prstClr val="black">
              <a:alpha val="40000"/>
            </a:prstClr>
          </a:outerShdw>
        </a:effectLst>
      </xdr:spPr>
      <xdr:style>
        <a:lnRef idx="2">
          <a:schemeClr val="accent3">
            <a:shade val="15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GB" sz="1600" b="1"/>
            <a:t>Metric / Imperial Converter</a:t>
          </a:r>
          <a:endParaRPr lang="en-150" sz="1600" b="1"/>
        </a:p>
      </xdr:txBody>
    </xdr:sp>
    <xdr:clientData/>
  </xdr:twoCellAnchor>
  <xdr:twoCellAnchor>
    <xdr:from>
      <xdr:col>1</xdr:col>
      <xdr:colOff>0</xdr:colOff>
      <xdr:row>2</xdr:row>
      <xdr:rowOff>0</xdr:rowOff>
    </xdr:from>
    <xdr:to>
      <xdr:col>1</xdr:col>
      <xdr:colOff>2700000</xdr:colOff>
      <xdr:row>2</xdr:row>
      <xdr:rowOff>540000</xdr:rowOff>
    </xdr:to>
    <xdr:sp macro="" textlink="">
      <xdr:nvSpPr>
        <xdr:cNvPr id="8" name="Rectangle: Rounded Corners 7">
          <a:hlinkClick xmlns:r="http://schemas.openxmlformats.org/officeDocument/2006/relationships" r:id="rId2" tooltip="Click to go to Paint calculator tab"/>
          <a:extLst>
            <a:ext uri="{FF2B5EF4-FFF2-40B4-BE49-F238E27FC236}">
              <a16:creationId xmlns:a16="http://schemas.microsoft.com/office/drawing/2014/main" id="{1EF972A7-332C-482C-B731-F0609ECA7809}"/>
            </a:ext>
          </a:extLst>
        </xdr:cNvPr>
        <xdr:cNvSpPr/>
      </xdr:nvSpPr>
      <xdr:spPr>
        <a:xfrm>
          <a:off x="0" y="381000"/>
          <a:ext cx="2700000" cy="540000"/>
        </a:xfrm>
        <a:prstGeom prst="roundRect">
          <a:avLst/>
        </a:prstGeom>
        <a:effectLst>
          <a:outerShdw blurRad="50800" dist="38100" dir="2700000" algn="t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600" b="1"/>
            <a:t>Paint Calculator</a:t>
          </a:r>
          <a:endParaRPr lang="en-150" sz="1600" b="1"/>
        </a:p>
      </xdr:txBody>
    </xdr:sp>
    <xdr:clientData/>
  </xdr:twoCellAnchor>
  <xdr:twoCellAnchor>
    <xdr:from>
      <xdr:col>1</xdr:col>
      <xdr:colOff>0</xdr:colOff>
      <xdr:row>3</xdr:row>
      <xdr:rowOff>0</xdr:rowOff>
    </xdr:from>
    <xdr:to>
      <xdr:col>1</xdr:col>
      <xdr:colOff>2700000</xdr:colOff>
      <xdr:row>3</xdr:row>
      <xdr:rowOff>514350</xdr:rowOff>
    </xdr:to>
    <xdr:sp macro="" textlink="">
      <xdr:nvSpPr>
        <xdr:cNvPr id="9" name="Rectangle: Rounded Corners 8">
          <a:hlinkClick xmlns:r="http://schemas.openxmlformats.org/officeDocument/2006/relationships" r:id="rId3" tooltip="Click to go to Hull calculator tab"/>
          <a:extLst>
            <a:ext uri="{FF2B5EF4-FFF2-40B4-BE49-F238E27FC236}">
              <a16:creationId xmlns:a16="http://schemas.microsoft.com/office/drawing/2014/main" id="{9C77E2F7-D4A1-482B-9263-CF2306E784D3}"/>
            </a:ext>
          </a:extLst>
        </xdr:cNvPr>
        <xdr:cNvSpPr/>
      </xdr:nvSpPr>
      <xdr:spPr>
        <a:xfrm>
          <a:off x="0" y="1057275"/>
          <a:ext cx="2700000" cy="514350"/>
        </a:xfrm>
        <a:prstGeom prst="roundRect">
          <a:avLst/>
        </a:prstGeom>
        <a:effectLst>
          <a:outerShdw blurRad="50800" dist="38100" dir="2700000" algn="tl" rotWithShape="0">
            <a:prstClr val="black">
              <a:alpha val="40000"/>
            </a:prstClr>
          </a:outerShdw>
        </a:effectLst>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GB" sz="1600" b="1">
              <a:solidFill>
                <a:schemeClr val="lt1"/>
              </a:solidFill>
              <a:effectLst/>
              <a:latin typeface="+mn-lt"/>
              <a:ea typeface="+mn-ea"/>
              <a:cs typeface="+mn-cs"/>
            </a:rPr>
            <a:t>Hull Calculator</a:t>
          </a:r>
          <a:endParaRPr lang="en-150" sz="1600">
            <a:effectLst/>
          </a:endParaRPr>
        </a:p>
      </xdr:txBody>
    </xdr:sp>
    <xdr:clientData/>
  </xdr:twoCellAnchor>
  <xdr:twoCellAnchor>
    <xdr:from>
      <xdr:col>1</xdr:col>
      <xdr:colOff>0</xdr:colOff>
      <xdr:row>4</xdr:row>
      <xdr:rowOff>0</xdr:rowOff>
    </xdr:from>
    <xdr:to>
      <xdr:col>1</xdr:col>
      <xdr:colOff>2700000</xdr:colOff>
      <xdr:row>4</xdr:row>
      <xdr:rowOff>540000</xdr:rowOff>
    </xdr:to>
    <xdr:sp macro="" textlink="">
      <xdr:nvSpPr>
        <xdr:cNvPr id="10" name="Rectangle: Rounded Corners 9">
          <a:hlinkClick xmlns:r="http://schemas.openxmlformats.org/officeDocument/2006/relationships" r:id="rId4" tooltip="Click to go to Pipe and Tank calculator"/>
          <a:extLst>
            <a:ext uri="{FF2B5EF4-FFF2-40B4-BE49-F238E27FC236}">
              <a16:creationId xmlns:a16="http://schemas.microsoft.com/office/drawing/2014/main" id="{D43D9991-BA25-4E23-97BD-11267A7F92D1}"/>
            </a:ext>
          </a:extLst>
        </xdr:cNvPr>
        <xdr:cNvSpPr/>
      </xdr:nvSpPr>
      <xdr:spPr>
        <a:xfrm>
          <a:off x="0" y="1733550"/>
          <a:ext cx="2700000" cy="540000"/>
        </a:xfrm>
        <a:prstGeom prst="roundRect">
          <a:avLst/>
        </a:prstGeom>
        <a:solidFill>
          <a:schemeClr val="tx2"/>
        </a:solidFill>
        <a:effectLst>
          <a:outerShdw blurRad="50800" dist="38100" dir="2700000" algn="t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600" b="1"/>
            <a:t>Pipe and Tank Calculator</a:t>
          </a:r>
          <a:endParaRPr lang="en-150" sz="1600" b="1"/>
        </a:p>
      </xdr:txBody>
    </xdr:sp>
    <xdr:clientData/>
  </xdr:twoCellAnchor>
</xdr:wsDr>
</file>

<file path=xl/theme/theme1.xml><?xml version="1.0" encoding="utf-8"?>
<a:theme xmlns:a="http://schemas.openxmlformats.org/drawingml/2006/main" name="Office Theme">
  <a:themeElements>
    <a:clrScheme name="Transocean Coatings">
      <a:dk1>
        <a:sysClr val="windowText" lastClr="000000"/>
      </a:dk1>
      <a:lt1>
        <a:sysClr val="window" lastClr="FFFFFF"/>
      </a:lt1>
      <a:dk2>
        <a:srgbClr val="404040"/>
      </a:dk2>
      <a:lt2>
        <a:srgbClr val="B2B2B2"/>
      </a:lt2>
      <a:accent1>
        <a:srgbClr val="004691"/>
      </a:accent1>
      <a:accent2>
        <a:srgbClr val="E30513"/>
      </a:accent2>
      <a:accent3>
        <a:srgbClr val="239D46"/>
      </a:accent3>
      <a:accent4>
        <a:srgbClr val="ECD21C"/>
      </a:accent4>
      <a:accent5>
        <a:srgbClr val="906432"/>
      </a:accent5>
      <a:accent6>
        <a:srgbClr val="FF7F00"/>
      </a:accent6>
      <a:hlink>
        <a:srgbClr val="1B5A9F"/>
      </a:hlink>
      <a:folHlink>
        <a:srgbClr val="40404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transocean-coatings.com/documents-downloads/"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transocean-coatings.com/documents-downloads/"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transocean-coatings.com/downloads/guidance-to-product-data-sheets/"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26B4C2-2C6B-4A19-B89B-8980764D24C2}">
  <sheetPr>
    <tabColor rgb="FF1B5A9F"/>
  </sheetPr>
  <dimension ref="A1:L32"/>
  <sheetViews>
    <sheetView showGridLines="0" showRowColHeaders="0" zoomScaleNormal="100" workbookViewId="0">
      <pane ySplit="1" topLeftCell="A2" activePane="bottomLeft" state="frozen"/>
      <selection pane="bottomLeft" activeCell="C5" sqref="C5"/>
    </sheetView>
  </sheetViews>
  <sheetFormatPr defaultColWidth="0" defaultRowHeight="14.5" zeroHeight="1" x14ac:dyDescent="0.35"/>
  <cols>
    <col min="1" max="1" width="2.1640625" style="1" customWidth="1"/>
    <col min="2" max="2" width="29.25" style="2" customWidth="1"/>
    <col min="3" max="3" width="8.75" style="2" customWidth="1"/>
    <col min="4" max="4" width="3.58203125" style="2" customWidth="1"/>
    <col min="5" max="5" width="17.83203125" style="2" customWidth="1"/>
    <col min="6" max="6" width="10.1640625" style="2" customWidth="1"/>
    <col min="7" max="7" width="4.4140625" style="2" customWidth="1"/>
    <col min="8" max="8" width="10.4140625" style="2" customWidth="1"/>
    <col min="9" max="9" width="24.4140625" style="2" customWidth="1"/>
    <col min="10" max="10" width="9.58203125" style="2" customWidth="1"/>
    <col min="11" max="11" width="2.75" style="2" bestFit="1" customWidth="1"/>
    <col min="12" max="12" width="8.4140625" style="2" customWidth="1"/>
    <col min="13" max="16384" width="8.75" style="1" hidden="1"/>
  </cols>
  <sheetData>
    <row r="1" spans="1:12" ht="62.1" customHeight="1" x14ac:dyDescent="0.35">
      <c r="A1" s="6"/>
      <c r="B1" s="125" t="s">
        <v>12</v>
      </c>
      <c r="C1" s="125"/>
      <c r="D1" s="125"/>
      <c r="E1" s="125"/>
      <c r="F1" s="125"/>
      <c r="G1" s="3"/>
      <c r="H1" s="3"/>
    </row>
    <row r="2" spans="1:12" ht="6.9" customHeight="1" x14ac:dyDescent="0.35">
      <c r="A2" s="6"/>
    </row>
    <row r="3" spans="1:12" ht="35.450000000000003" customHeight="1" x14ac:dyDescent="0.35">
      <c r="A3" s="129" t="s">
        <v>9</v>
      </c>
      <c r="B3" s="129"/>
      <c r="C3" s="129"/>
      <c r="D3" s="129"/>
      <c r="E3" s="129"/>
      <c r="F3" s="129"/>
      <c r="G3" s="129"/>
      <c r="H3" s="129"/>
      <c r="I3" s="129"/>
      <c r="J3" s="129"/>
      <c r="K3" s="129"/>
      <c r="L3" s="129"/>
    </row>
    <row r="4" spans="1:12" ht="8.1" customHeight="1" x14ac:dyDescent="0.35">
      <c r="A4" s="6"/>
    </row>
    <row r="5" spans="1:12" x14ac:dyDescent="0.35">
      <c r="A5" s="6"/>
      <c r="B5" s="4" t="s">
        <v>5</v>
      </c>
      <c r="C5" s="69">
        <v>78</v>
      </c>
      <c r="D5" s="70" t="s">
        <v>63</v>
      </c>
      <c r="E5" s="5"/>
      <c r="G5" s="2" t="s">
        <v>3</v>
      </c>
      <c r="J5" s="69">
        <v>30</v>
      </c>
      <c r="K5" s="70" t="s">
        <v>63</v>
      </c>
      <c r="L5" s="5"/>
    </row>
    <row r="6" spans="1:12" ht="4" customHeight="1" x14ac:dyDescent="0.35">
      <c r="A6" s="6"/>
      <c r="F6" s="14"/>
    </row>
    <row r="7" spans="1:12" x14ac:dyDescent="0.35">
      <c r="A7" s="6"/>
      <c r="B7" s="2" t="s">
        <v>0</v>
      </c>
      <c r="C7" s="69">
        <v>160</v>
      </c>
      <c r="D7" s="70" t="s">
        <v>64</v>
      </c>
      <c r="E7" s="7" t="s">
        <v>7</v>
      </c>
      <c r="F7" s="1"/>
      <c r="G7" s="2" t="s">
        <v>2</v>
      </c>
      <c r="I7" s="1"/>
      <c r="J7" s="71">
        <v>1000</v>
      </c>
      <c r="K7" s="70" t="s">
        <v>41</v>
      </c>
      <c r="L7" s="5"/>
    </row>
    <row r="8" spans="1:12" ht="4" customHeight="1" x14ac:dyDescent="0.35">
      <c r="A8" s="6"/>
      <c r="F8" s="14"/>
    </row>
    <row r="9" spans="1:12" x14ac:dyDescent="0.35">
      <c r="A9" s="6"/>
      <c r="C9" s="8"/>
      <c r="D9" s="8"/>
      <c r="E9" s="7"/>
      <c r="F9" s="1"/>
      <c r="G9" s="2" t="s">
        <v>8</v>
      </c>
      <c r="J9" s="71"/>
      <c r="K9" s="72" t="s">
        <v>63</v>
      </c>
      <c r="L9" s="5"/>
    </row>
    <row r="10" spans="1:12" s="6" customFormat="1" ht="7.5" customHeight="1" x14ac:dyDescent="0.35">
      <c r="B10" s="2"/>
      <c r="C10" s="2"/>
      <c r="D10" s="2"/>
      <c r="E10" s="5"/>
      <c r="F10" s="2"/>
      <c r="G10" s="2"/>
      <c r="H10" s="2"/>
      <c r="I10" s="9"/>
      <c r="J10" s="10"/>
      <c r="K10" s="2"/>
      <c r="L10" s="11"/>
    </row>
    <row r="11" spans="1:12" ht="4" customHeight="1" x14ac:dyDescent="0.35">
      <c r="A11" s="6"/>
    </row>
    <row r="12" spans="1:12" ht="17.8" x14ac:dyDescent="0.35">
      <c r="A12" s="130" t="s">
        <v>4</v>
      </c>
      <c r="B12" s="130"/>
      <c r="C12" s="130"/>
      <c r="D12" s="130"/>
      <c r="E12" s="130"/>
      <c r="F12" s="130"/>
      <c r="G12" s="130"/>
      <c r="H12" s="130"/>
      <c r="I12" s="130"/>
      <c r="J12" s="130"/>
      <c r="K12" s="130"/>
      <c r="L12" s="130"/>
    </row>
    <row r="13" spans="1:12" s="6" customFormat="1" ht="8.1" customHeight="1" x14ac:dyDescent="0.35">
      <c r="H13" s="12"/>
      <c r="I13" s="12"/>
      <c r="J13" s="12"/>
      <c r="L13" s="12"/>
    </row>
    <row r="14" spans="1:12" x14ac:dyDescent="0.35">
      <c r="A14" s="6"/>
      <c r="B14" s="16" t="s">
        <v>1</v>
      </c>
      <c r="C14" s="16"/>
      <c r="D14" s="16"/>
      <c r="E14" s="16"/>
      <c r="F14" s="111">
        <f>IF(AND(C5&lt;&gt;"",C7&lt;&gt;""),(10*C5)/C7, "")</f>
        <v>4.875</v>
      </c>
      <c r="G14" s="112" t="str">
        <f>IF(F14&lt;&gt;"","m²/L","")</f>
        <v>m²/L</v>
      </c>
      <c r="H14" s="127" t="str">
        <f>IF(AND(J9&lt;&gt;0,J9&lt;&gt;""),"Solid content after "&amp; ROUND(J9,0) &amp; "% thinning","")</f>
        <v/>
      </c>
      <c r="I14" s="127"/>
      <c r="J14" s="127"/>
      <c r="K14" s="131" t="str">
        <f>IF(AND(C5&lt;&gt;0,C5&lt;&gt;"",J9&lt;&gt;0,J9&lt;&gt;""),TEXT(ROUND(C5/(1+J9/100),0),"##0")&amp;"%","")</f>
        <v/>
      </c>
      <c r="L14" s="131"/>
    </row>
    <row r="15" spans="1:12" x14ac:dyDescent="0.35">
      <c r="A15" s="6"/>
      <c r="B15" s="16" t="s">
        <v>6</v>
      </c>
      <c r="C15" s="16"/>
      <c r="D15" s="16"/>
      <c r="E15" s="16"/>
      <c r="F15" s="113">
        <f>IF(AND(C7&lt;&gt;0,C5&lt;&gt;0,C7&lt;&gt;"",C5&lt;&gt;""),C7/(C5/100),"")</f>
        <v>205.12820512820511</v>
      </c>
      <c r="G15" s="112" t="str">
        <f>IF(F15&lt;&gt;"","µm","")</f>
        <v>µm</v>
      </c>
      <c r="H15" s="127" t="str">
        <f>IF(AND(J9&lt;&gt;0,J9&lt;&gt;""),"Required wet film thickness with " &amp; ROUND(J9,0) &amp; "% thinning","")</f>
        <v/>
      </c>
      <c r="I15" s="127"/>
      <c r="J15" s="127"/>
      <c r="K15" s="114" t="str">
        <f>IF(AND(K14&lt;&gt;"",C7&lt;&gt;""),TEXT(ROUND(C7/K14,0),"#,##0")&amp;" µm","")</f>
        <v/>
      </c>
      <c r="L15" s="114"/>
    </row>
    <row r="16" spans="1:12" ht="8.4499999999999993" customHeight="1" x14ac:dyDescent="0.35">
      <c r="A16" s="6"/>
      <c r="B16" s="16"/>
      <c r="C16" s="16"/>
      <c r="D16" s="16"/>
      <c r="E16" s="16"/>
      <c r="F16" s="115"/>
      <c r="G16" s="16"/>
      <c r="H16" s="16"/>
      <c r="I16" s="16"/>
      <c r="J16" s="16"/>
      <c r="K16" s="16"/>
      <c r="L16" s="16"/>
    </row>
    <row r="17" spans="1:12" x14ac:dyDescent="0.35">
      <c r="A17" s="6"/>
      <c r="B17" s="16" t="str">
        <f xml:space="preserve"> "Practical* spreading reate" &amp; IF(F17="", " requires loss factor &gt;0", "")</f>
        <v>Practical* spreading reate</v>
      </c>
      <c r="C17" s="16"/>
      <c r="D17" s="16"/>
      <c r="E17" s="16"/>
      <c r="F17" s="116">
        <f>IF(OR(F15="",J5=0),"",((1-J5/100)*F14))</f>
        <v>3.4124999999999996</v>
      </c>
      <c r="G17" s="112" t="str">
        <f>IF(F17&lt;&gt;"","m²/L","")</f>
        <v>m²/L</v>
      </c>
      <c r="H17" s="110" t="str">
        <f>IF(J9&lt;&gt;0," (Not affected by thinning)","")</f>
        <v/>
      </c>
      <c r="I17" s="117"/>
      <c r="J17" s="117"/>
      <c r="K17" s="117"/>
      <c r="L17" s="117"/>
    </row>
    <row r="18" spans="1:12" ht="4" customHeight="1" x14ac:dyDescent="0.35">
      <c r="A18" s="6"/>
      <c r="B18" s="16"/>
      <c r="C18" s="16"/>
      <c r="D18" s="16"/>
      <c r="E18" s="16"/>
      <c r="F18" s="115"/>
      <c r="G18" s="16"/>
      <c r="H18" s="16"/>
      <c r="I18" s="16"/>
      <c r="J18" s="16"/>
      <c r="K18" s="16"/>
      <c r="L18" s="16"/>
    </row>
    <row r="19" spans="1:12" x14ac:dyDescent="0.35">
      <c r="A19" s="6"/>
      <c r="B19" s="16" t="str">
        <f>"Theoretical Consumption" &amp; IF(OR(J7=0,J7="")," not available without area m² entered", " for "&amp;TEXT(J7,"#.##0")&amp;"m²")</f>
        <v>Theoretical Consumption for 1000.0m²</v>
      </c>
      <c r="C19" s="16"/>
      <c r="D19" s="16"/>
      <c r="E19" s="16"/>
      <c r="F19" s="118">
        <f>IF(OR(J7=0,J7="",F14="",F14=0),"",J7/F14)</f>
        <v>205.12820512820514</v>
      </c>
      <c r="G19" s="112" t="str">
        <f>IF(F19="", "", "L")</f>
        <v>L</v>
      </c>
      <c r="H19" s="16"/>
      <c r="I19" s="16"/>
      <c r="J19" s="16"/>
      <c r="K19" s="16"/>
      <c r="L19" s="16"/>
    </row>
    <row r="20" spans="1:12" ht="4" customHeight="1" x14ac:dyDescent="0.35">
      <c r="A20" s="6"/>
      <c r="B20" s="16"/>
      <c r="C20" s="16"/>
      <c r="D20" s="16"/>
      <c r="E20" s="16"/>
      <c r="F20" s="115"/>
      <c r="G20" s="16"/>
      <c r="H20" s="16"/>
      <c r="I20" s="16"/>
      <c r="J20" s="16"/>
      <c r="K20" s="16"/>
      <c r="L20" s="16"/>
    </row>
    <row r="21" spans="1:12" ht="32.15" customHeight="1" x14ac:dyDescent="0.35">
      <c r="A21" s="6"/>
      <c r="B21" s="128" t="str">
        <f>"Practical* Consumption " &amp; IF(OR(J5=0,J5="",J7="",J7=0),"not available without loss % &gt;0 and area m² entered", "(including "&amp; ROUND( J5,1) &amp; "% loss) for "&amp;TEXT(J7,"#.##0")&amp;"m²")</f>
        <v>Practical* Consumption (including 30% loss) for 1.000m²</v>
      </c>
      <c r="C21" s="128"/>
      <c r="D21" s="128"/>
      <c r="E21" s="128"/>
      <c r="F21" s="119">
        <f>IF(AND(C5&lt;&gt;"",C7&lt;&gt;"",J5&lt;&gt;"",J5&lt;&gt;0,J7&lt;&gt;"",J7&lt;&gt;0),J7/F17,"")</f>
        <v>293.04029304029308</v>
      </c>
      <c r="G21" s="112" t="str">
        <f>IF(F21&lt;&gt;"","L","")</f>
        <v>L</v>
      </c>
      <c r="H21" s="120"/>
      <c r="I21" s="16"/>
      <c r="J21" s="16"/>
      <c r="K21" s="16"/>
      <c r="L21" s="16"/>
    </row>
    <row r="22" spans="1:12" s="23" customFormat="1" ht="3.65" customHeight="1" x14ac:dyDescent="0.35">
      <c r="B22" s="24"/>
      <c r="C22" s="24"/>
      <c r="D22" s="24"/>
      <c r="E22" s="24"/>
      <c r="F22" s="24"/>
      <c r="G22" s="24"/>
      <c r="H22" s="24"/>
      <c r="I22" s="24"/>
      <c r="J22" s="24"/>
      <c r="K22" s="24"/>
      <c r="L22" s="24"/>
    </row>
    <row r="23" spans="1:12" ht="29.1" customHeight="1" x14ac:dyDescent="0.35">
      <c r="A23" s="123" t="s">
        <v>11</v>
      </c>
      <c r="B23" s="124"/>
      <c r="C23" s="124"/>
      <c r="D23" s="124"/>
      <c r="E23" s="124"/>
      <c r="F23" s="124"/>
      <c r="G23" s="124"/>
      <c r="H23" s="124"/>
      <c r="I23" s="124"/>
      <c r="J23" s="124"/>
      <c r="K23" s="124"/>
      <c r="L23" s="124"/>
    </row>
    <row r="24" spans="1:12" ht="27.6" customHeight="1" x14ac:dyDescent="0.35">
      <c r="A24" s="6"/>
      <c r="B24" s="126" t="s">
        <v>10</v>
      </c>
      <c r="C24" s="126"/>
      <c r="D24" s="126"/>
      <c r="E24" s="126"/>
      <c r="F24" s="126"/>
      <c r="G24" s="126"/>
      <c r="H24" s="126"/>
      <c r="I24" s="126"/>
      <c r="J24" s="126"/>
      <c r="K24" s="126"/>
      <c r="L24" s="126"/>
    </row>
    <row r="25" spans="1:12" s="23" customFormat="1" ht="13.6" customHeight="1" x14ac:dyDescent="0.35">
      <c r="B25" s="28" t="s">
        <v>40</v>
      </c>
      <c r="C25" s="24"/>
      <c r="D25" s="24"/>
      <c r="E25" s="24"/>
      <c r="F25" s="24"/>
      <c r="G25" s="24"/>
      <c r="H25" s="24"/>
      <c r="I25" s="24"/>
      <c r="J25" s="24"/>
      <c r="K25" s="24"/>
      <c r="L25" s="24"/>
    </row>
    <row r="26" spans="1:12" ht="47.1" customHeight="1" x14ac:dyDescent="0.35">
      <c r="A26" s="25"/>
      <c r="B26" s="121" t="s">
        <v>33</v>
      </c>
      <c r="C26" s="121"/>
      <c r="D26" s="121"/>
      <c r="E26" s="121"/>
      <c r="F26" s="121"/>
      <c r="G26" s="121"/>
      <c r="H26" s="121"/>
      <c r="I26" s="121"/>
      <c r="J26" s="121"/>
      <c r="K26" s="121"/>
      <c r="L26" s="121"/>
    </row>
    <row r="27" spans="1:12" x14ac:dyDescent="0.35">
      <c r="A27" s="122" t="s">
        <v>184</v>
      </c>
      <c r="B27" s="122"/>
      <c r="C27" s="122"/>
      <c r="D27" s="122"/>
      <c r="E27" s="122"/>
      <c r="F27" s="122"/>
      <c r="G27" s="122"/>
      <c r="H27" s="122"/>
      <c r="I27" s="122"/>
      <c r="J27" s="122"/>
      <c r="K27" s="122"/>
      <c r="L27" s="122"/>
    </row>
    <row r="32" spans="1:12" hidden="1" x14ac:dyDescent="0.35">
      <c r="A32" s="6"/>
    </row>
  </sheetData>
  <sheetProtection algorithmName="SHA-512" hashValue="e9u9BzgcocMp9DBlhZwuxPvgSpZ3etF0+001kYf4fZIm93OpTRmCPlIIp/HNm2wjIhXTl9esL87KYCk5+teSXQ==" saltValue="EpW8ALRl1+IXPH7MXxPgbw==" spinCount="100000" sheet="1" objects="1" scenarios="1"/>
  <mergeCells count="11">
    <mergeCell ref="B26:L26"/>
    <mergeCell ref="A27:L27"/>
    <mergeCell ref="A23:L23"/>
    <mergeCell ref="B1:F1"/>
    <mergeCell ref="B24:L24"/>
    <mergeCell ref="H14:J14"/>
    <mergeCell ref="B21:E21"/>
    <mergeCell ref="A3:L3"/>
    <mergeCell ref="A12:L12"/>
    <mergeCell ref="K14:L14"/>
    <mergeCell ref="H15:J15"/>
  </mergeCells>
  <dataValidations xWindow="794" yWindow="642" count="4">
    <dataValidation type="decimal" allowBlank="1" showInputMessage="1" showErrorMessage="1" promptTitle="Loss factor" prompt="A number from zero (no loss) to 99 is accepted." sqref="J5 J8" xr:uid="{F12C0DD4-062F-4152-9C88-DC80F0A5DA55}">
      <formula1>0</formula1>
      <formula2>99</formula2>
    </dataValidation>
    <dataValidation type="whole" allowBlank="1" showInputMessage="1" showErrorMessage="1" promptTitle="DFT" prompt="Any whole number from 1 µm to 10000µm (=1cm!) is accepted for the form. Check product datasheet for acceptable thickness for the product" sqref="C9:D10" xr:uid="{A57662BC-97C8-4CDF-9210-D67797EB6EA9}">
      <formula1>1</formula1>
      <formula2>10000</formula2>
    </dataValidation>
    <dataValidation type="decimal" allowBlank="1" showInputMessage="1" showErrorMessage="1" promptTitle="Volume Solids" prompt="Any number between 1 up to 100 is accepted" sqref="C5" xr:uid="{3B7732AF-D47A-40C5-9F2A-2D703279197F}">
      <formula1>1</formula1>
      <formula2>100</formula2>
    </dataValidation>
    <dataValidation type="whole" allowBlank="1" showInputMessage="1" showErrorMessage="1" promptTitle="DFT" prompt="Any whole number from 1 µm to 10000µm (=1cm!) is accepted for entry in this field. _x000a_Check product datasheet for acceptable thickness for the product" sqref="C7" xr:uid="{0E0D7A5F-195D-4361-BDA0-5DE18F36B84F}">
      <formula1>1</formula1>
      <formula2>10000</formula2>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D9F07-6FBC-4726-B5AC-42EFD75A31BC}">
  <sheetPr>
    <tabColor rgb="FFE01020"/>
    <pageSetUpPr fitToPage="1"/>
  </sheetPr>
  <dimension ref="A1:J53"/>
  <sheetViews>
    <sheetView showGridLines="0" showRowColHeaders="0" zoomScale="95" zoomScaleNormal="95" zoomScaleSheetLayoutView="95" workbookViewId="0">
      <pane ySplit="1" topLeftCell="A5" activePane="bottomLeft" state="frozen"/>
      <selection pane="bottomLeft" activeCell="D15" sqref="D15"/>
    </sheetView>
  </sheetViews>
  <sheetFormatPr defaultColWidth="0" defaultRowHeight="14.5" customHeight="1" zeroHeight="1" x14ac:dyDescent="0.35"/>
  <cols>
    <col min="1" max="1" width="2.1640625" style="1" customWidth="1"/>
    <col min="2" max="2" width="16.4140625" style="2" customWidth="1"/>
    <col min="3" max="3" width="8.75" style="2" customWidth="1"/>
    <col min="4" max="4" width="11.1640625" style="2" customWidth="1"/>
    <col min="5" max="5" width="18.1640625" style="2" customWidth="1"/>
    <col min="6" max="7" width="1.25" style="2" customWidth="1"/>
    <col min="8" max="8" width="24.4140625" style="2" customWidth="1"/>
    <col min="9" max="9" width="9.58203125" style="2" customWidth="1"/>
    <col min="10" max="10" width="13.1640625" style="2" bestFit="1" customWidth="1"/>
    <col min="11" max="16384" width="8.75" style="1" hidden="1"/>
  </cols>
  <sheetData>
    <row r="1" spans="1:10" ht="62.1" customHeight="1" x14ac:dyDescent="0.35">
      <c r="A1" s="6"/>
      <c r="B1" s="125" t="s">
        <v>34</v>
      </c>
      <c r="C1" s="125"/>
      <c r="D1" s="125"/>
      <c r="E1" s="125"/>
      <c r="F1" s="3"/>
      <c r="G1" s="3"/>
    </row>
    <row r="2" spans="1:10" ht="6.9" customHeight="1" x14ac:dyDescent="0.35">
      <c r="A2" s="6"/>
    </row>
    <row r="3" spans="1:10" ht="35.450000000000003" customHeight="1" x14ac:dyDescent="0.35">
      <c r="A3" s="129" t="s">
        <v>9</v>
      </c>
      <c r="B3" s="129"/>
      <c r="C3" s="129"/>
      <c r="D3" s="129"/>
      <c r="E3" s="129"/>
      <c r="F3" s="19"/>
      <c r="G3" s="133" t="s">
        <v>26</v>
      </c>
      <c r="H3" s="133"/>
      <c r="I3" s="133"/>
      <c r="J3" s="133"/>
    </row>
    <row r="4" spans="1:10" ht="4" customHeight="1" x14ac:dyDescent="0.35">
      <c r="A4" s="6"/>
    </row>
    <row r="5" spans="1:10" x14ac:dyDescent="0.35">
      <c r="A5" s="6"/>
      <c r="B5" s="48" t="s">
        <v>21</v>
      </c>
      <c r="C5" s="132" t="s">
        <v>25</v>
      </c>
      <c r="D5" s="132"/>
      <c r="E5" s="47" t="s">
        <v>23</v>
      </c>
      <c r="F5" s="16"/>
      <c r="G5" s="16"/>
    </row>
    <row r="6" spans="1:10" ht="4" customHeight="1" x14ac:dyDescent="0.35">
      <c r="A6" s="6"/>
      <c r="B6" s="4"/>
    </row>
    <row r="7" spans="1:10" s="6" customFormat="1" x14ac:dyDescent="0.35">
      <c r="B7" s="48" t="s">
        <v>35</v>
      </c>
      <c r="C7" s="68">
        <v>30</v>
      </c>
      <c r="D7" s="47" t="s">
        <v>13</v>
      </c>
      <c r="F7" s="16"/>
      <c r="G7" s="16"/>
    </row>
    <row r="8" spans="1:10" ht="4" customHeight="1" x14ac:dyDescent="0.35">
      <c r="A8" s="6"/>
      <c r="B8" s="4"/>
    </row>
    <row r="9" spans="1:10" x14ac:dyDescent="0.35">
      <c r="A9" s="6"/>
      <c r="B9" s="48" t="s">
        <v>36</v>
      </c>
      <c r="C9" s="68">
        <v>15</v>
      </c>
      <c r="D9" s="47" t="s">
        <v>32</v>
      </c>
      <c r="F9" s="16"/>
      <c r="G9" s="16"/>
    </row>
    <row r="10" spans="1:10" ht="4" customHeight="1" x14ac:dyDescent="0.35">
      <c r="A10" s="6"/>
      <c r="B10" s="4"/>
    </row>
    <row r="11" spans="1:10" s="6" customFormat="1" x14ac:dyDescent="0.35">
      <c r="B11" s="48" t="s">
        <v>37</v>
      </c>
      <c r="C11" s="68">
        <v>10</v>
      </c>
      <c r="D11" s="47" t="s">
        <v>14</v>
      </c>
      <c r="F11" s="16"/>
      <c r="G11" s="16"/>
    </row>
    <row r="12" spans="1:10" ht="4" customHeight="1" x14ac:dyDescent="0.35">
      <c r="A12" s="6"/>
      <c r="B12" s="4"/>
    </row>
    <row r="13" spans="1:10" x14ac:dyDescent="0.35">
      <c r="A13" s="6"/>
      <c r="B13" s="48" t="s">
        <v>38</v>
      </c>
      <c r="C13" s="68">
        <v>125</v>
      </c>
      <c r="D13" s="47" t="s">
        <v>15</v>
      </c>
      <c r="F13" s="16"/>
      <c r="G13" s="16"/>
    </row>
    <row r="14" spans="1:10" ht="4" customHeight="1" x14ac:dyDescent="0.35">
      <c r="A14" s="6"/>
      <c r="B14" s="4"/>
    </row>
    <row r="15" spans="1:10" s="6" customFormat="1" x14ac:dyDescent="0.35">
      <c r="B15" s="48" t="s">
        <v>39</v>
      </c>
      <c r="C15" s="68">
        <v>135</v>
      </c>
      <c r="D15" s="47" t="s">
        <v>16</v>
      </c>
      <c r="F15" s="16"/>
      <c r="G15" s="16"/>
    </row>
    <row r="16" spans="1:10" ht="4" customHeight="1" x14ac:dyDescent="0.35">
      <c r="A16" s="6"/>
      <c r="B16" s="4"/>
    </row>
    <row r="17" spans="1:10" s="6" customFormat="1" x14ac:dyDescent="0.35">
      <c r="B17" s="48" t="s">
        <v>183</v>
      </c>
      <c r="C17" s="68">
        <v>2</v>
      </c>
      <c r="D17" s="47" t="s">
        <v>180</v>
      </c>
      <c r="F17" s="16"/>
      <c r="G17" s="16"/>
    </row>
    <row r="18" spans="1:10" s="6" customFormat="1" ht="41.3" customHeight="1" x14ac:dyDescent="0.35">
      <c r="B18" s="134" t="str">
        <f>IF(H18,H37,"")&amp;IF(C11&gt;C9,CHAR(10)&amp;H36,"")&amp;IF(C13&gt;C15,CHAR(10)&amp;H38,"")</f>
        <v/>
      </c>
      <c r="C18" s="134"/>
      <c r="D18" s="134"/>
      <c r="E18" s="134"/>
      <c r="F18" s="16"/>
      <c r="G18" s="16"/>
      <c r="H18" s="27" t="b">
        <f>OR(C7="",C9="",C11="",C13="")</f>
        <v>0</v>
      </c>
    </row>
    <row r="19" spans="1:10" s="6" customFormat="1" ht="6" customHeight="1" x14ac:dyDescent="0.35">
      <c r="G19" s="12"/>
      <c r="H19" s="12"/>
      <c r="I19" s="12"/>
      <c r="J19" s="12"/>
    </row>
    <row r="20" spans="1:10" ht="17.8" x14ac:dyDescent="0.35">
      <c r="A20" s="130" t="s">
        <v>4</v>
      </c>
      <c r="B20" s="130"/>
      <c r="C20" s="130"/>
      <c r="D20" s="130"/>
      <c r="E20" s="130"/>
      <c r="F20" s="20"/>
      <c r="G20" s="20"/>
      <c r="H20" s="20"/>
      <c r="I20" s="20"/>
      <c r="J20" s="20"/>
    </row>
    <row r="21" spans="1:10" s="6" customFormat="1" ht="6" customHeight="1" x14ac:dyDescent="0.35">
      <c r="G21" s="12"/>
      <c r="H21" s="12"/>
      <c r="I21" s="12"/>
      <c r="J21" s="12"/>
    </row>
    <row r="22" spans="1:10" x14ac:dyDescent="0.35">
      <c r="A22" s="6"/>
      <c r="B22" s="1" t="s">
        <v>27</v>
      </c>
      <c r="C22" s="61">
        <f>IF(NOT(H18),IFERROR(((2*C11)+C7)*C13*VLOOKUP(C5,B37:C41,2,FALSE),""),0)</f>
        <v>4375</v>
      </c>
      <c r="D22" s="1" t="s">
        <v>54</v>
      </c>
      <c r="E22" s="13"/>
      <c r="F22" s="8"/>
      <c r="G22" s="6"/>
      <c r="H22" s="1"/>
      <c r="I22" s="1"/>
      <c r="J22" s="1"/>
    </row>
    <row r="23" spans="1:10" s="6" customFormat="1" ht="2.1" customHeight="1" x14ac:dyDescent="0.35">
      <c r="C23" s="43"/>
      <c r="G23" s="12"/>
      <c r="H23" s="12"/>
      <c r="I23" s="12"/>
      <c r="J23" s="12"/>
    </row>
    <row r="24" spans="1:10" x14ac:dyDescent="0.35">
      <c r="A24" s="6"/>
      <c r="B24" s="1" t="s">
        <v>28</v>
      </c>
      <c r="C24" s="61">
        <f>IF(AND(C11&lt;=C9,C7&lt;&gt;"",C15&lt;&gt;"",C11&lt;&gt;"",C15&lt;&gt;""),IFERROR(2*(C9-C11)*(C15+0.5*C7),""),0)</f>
        <v>1500</v>
      </c>
      <c r="D24" s="60" t="s">
        <v>55</v>
      </c>
      <c r="E24" s="15"/>
      <c r="F24" s="8"/>
      <c r="G24" s="6"/>
      <c r="H24" s="1"/>
      <c r="I24" s="1"/>
      <c r="J24" s="1"/>
    </row>
    <row r="25" spans="1:10" s="6" customFormat="1" ht="2.1" customHeight="1" x14ac:dyDescent="0.35">
      <c r="C25" s="43"/>
      <c r="G25" s="12"/>
      <c r="H25" s="12"/>
      <c r="I25" s="12"/>
      <c r="J25" s="12"/>
    </row>
    <row r="26" spans="1:10" x14ac:dyDescent="0.35">
      <c r="A26" s="6"/>
      <c r="B26" s="1" t="s">
        <v>29</v>
      </c>
      <c r="C26" s="61">
        <f>IF(NOT(H18),IFERROR(C15*C7*VLOOKUP(C5,B37:D41,3,FALSE),""),0)</f>
        <v>3564</v>
      </c>
      <c r="D26" s="60" t="s">
        <v>55</v>
      </c>
      <c r="E26" s="14"/>
      <c r="H26" s="1"/>
      <c r="I26" s="1"/>
      <c r="J26" s="1"/>
    </row>
    <row r="27" spans="1:10" x14ac:dyDescent="0.35">
      <c r="A27" s="6"/>
      <c r="B27" s="1" t="s">
        <v>181</v>
      </c>
      <c r="C27" s="61">
        <f>(C13*2+C7*2)*C17*VLOOKUP(C5,B37:C41,2,FALSE)</f>
        <v>434</v>
      </c>
      <c r="D27" s="60" t="s">
        <v>55</v>
      </c>
      <c r="E27" s="14"/>
      <c r="H27" s="44" t="s">
        <v>48</v>
      </c>
      <c r="I27" s="21" t="s">
        <v>49</v>
      </c>
      <c r="J27" s="1"/>
    </row>
    <row r="28" spans="1:10" ht="4" customHeight="1" x14ac:dyDescent="0.35">
      <c r="A28" s="6"/>
    </row>
    <row r="29" spans="1:10" s="23" customFormat="1" ht="6.9" customHeight="1" x14ac:dyDescent="0.35">
      <c r="B29" s="24"/>
      <c r="C29" s="24"/>
      <c r="D29" s="24"/>
      <c r="E29" s="24"/>
      <c r="F29" s="24"/>
      <c r="G29" s="24"/>
      <c r="H29" s="24"/>
      <c r="I29" s="24"/>
      <c r="J29" s="24"/>
    </row>
    <row r="30" spans="1:10" s="26" customFormat="1" ht="40.6" customHeight="1" x14ac:dyDescent="0.3">
      <c r="A30" s="141" t="s">
        <v>186</v>
      </c>
      <c r="B30" s="142"/>
      <c r="C30" s="142"/>
      <c r="D30" s="142"/>
      <c r="E30" s="142"/>
      <c r="F30" s="142"/>
      <c r="G30" s="142"/>
      <c r="H30" s="142"/>
      <c r="I30" s="142"/>
      <c r="J30" s="142"/>
    </row>
    <row r="31" spans="1:10" s="23" customFormat="1" ht="13.6" customHeight="1" x14ac:dyDescent="0.35">
      <c r="B31" s="28" t="s">
        <v>40</v>
      </c>
      <c r="C31" s="24"/>
      <c r="D31" s="24"/>
      <c r="E31" s="24"/>
      <c r="F31" s="24"/>
      <c r="G31" s="24"/>
      <c r="H31" s="24"/>
      <c r="I31" s="24"/>
      <c r="J31" s="24"/>
    </row>
    <row r="32" spans="1:10" ht="47.1" customHeight="1" x14ac:dyDescent="0.35">
      <c r="A32" s="25"/>
      <c r="B32" s="121" t="s">
        <v>185</v>
      </c>
      <c r="C32" s="121"/>
      <c r="D32" s="121"/>
      <c r="E32" s="121"/>
      <c r="F32" s="121"/>
      <c r="G32" s="121"/>
      <c r="H32" s="121"/>
      <c r="I32" s="121"/>
      <c r="J32" s="121"/>
    </row>
    <row r="33" spans="1:10" x14ac:dyDescent="0.35">
      <c r="A33" s="122" t="s">
        <v>184</v>
      </c>
      <c r="B33" s="122"/>
      <c r="C33" s="122"/>
      <c r="D33" s="122"/>
      <c r="E33" s="122"/>
      <c r="F33" s="122"/>
      <c r="G33" s="122"/>
      <c r="H33" s="122"/>
      <c r="I33" s="122"/>
      <c r="J33" s="122"/>
    </row>
    <row r="34" spans="1:10" ht="14.5" hidden="1" customHeight="1" x14ac:dyDescent="0.35">
      <c r="A34" s="2"/>
    </row>
    <row r="36" spans="1:10" ht="14.5" hidden="1" customHeight="1" x14ac:dyDescent="0.45">
      <c r="B36" s="17"/>
      <c r="C36" s="45" t="s">
        <v>17</v>
      </c>
      <c r="D36" s="45" t="s">
        <v>18</v>
      </c>
      <c r="H36" s="22" t="s">
        <v>31</v>
      </c>
    </row>
    <row r="37" spans="1:10" ht="14.5" hidden="1" customHeight="1" x14ac:dyDescent="0.35">
      <c r="B37" s="18" t="s">
        <v>19</v>
      </c>
      <c r="C37" s="46">
        <v>0.9</v>
      </c>
      <c r="D37" s="46">
        <v>0.91</v>
      </c>
      <c r="H37" s="22" t="s">
        <v>30</v>
      </c>
    </row>
    <row r="38" spans="1:10" ht="14.5" hidden="1" customHeight="1" x14ac:dyDescent="0.35">
      <c r="B38" s="18" t="s">
        <v>20</v>
      </c>
      <c r="C38" s="46">
        <v>0.85</v>
      </c>
      <c r="D38" s="46">
        <v>0.91</v>
      </c>
      <c r="H38" s="22" t="s">
        <v>182</v>
      </c>
    </row>
    <row r="39" spans="1:10" ht="14.5" hidden="1" customHeight="1" x14ac:dyDescent="0.35">
      <c r="B39" s="18" t="s">
        <v>24</v>
      </c>
      <c r="C39" s="46">
        <v>0.75</v>
      </c>
      <c r="D39" s="46">
        <v>0.88</v>
      </c>
    </row>
    <row r="40" spans="1:10" ht="14.5" hidden="1" customHeight="1" x14ac:dyDescent="0.35">
      <c r="B40" s="18" t="s">
        <v>25</v>
      </c>
      <c r="C40" s="46">
        <v>0.7</v>
      </c>
      <c r="D40" s="46">
        <v>0.88</v>
      </c>
    </row>
    <row r="41" spans="1:10" ht="14.5" hidden="1" customHeight="1" x14ac:dyDescent="0.35">
      <c r="B41" s="18" t="s">
        <v>22</v>
      </c>
      <c r="C41" s="46">
        <v>0.7</v>
      </c>
      <c r="D41" s="46">
        <v>0.84</v>
      </c>
    </row>
    <row r="53" spans="1:1" ht="14.5" hidden="1" customHeight="1" x14ac:dyDescent="0.35">
      <c r="A53" s="2"/>
    </row>
  </sheetData>
  <sheetProtection algorithmName="SHA-512" hashValue="F2Z/mm9oxif++8LJBtwSidM3DZMvPJg/3OkGgbcofHyWQmrD8v/Lk+j6+KFibcdCIpJG5j4lBfk/cjWmlFGVxg==" saltValue="47O9Pq9y2N3r49NfWLQyZA==" spinCount="100000" sheet="1" objects="1" scenarios="1"/>
  <mergeCells count="9">
    <mergeCell ref="A30:J30"/>
    <mergeCell ref="B32:J32"/>
    <mergeCell ref="A33:J33"/>
    <mergeCell ref="C5:D5"/>
    <mergeCell ref="B1:E1"/>
    <mergeCell ref="A3:E3"/>
    <mergeCell ref="A20:E20"/>
    <mergeCell ref="G3:J3"/>
    <mergeCell ref="B18:E18"/>
  </mergeCells>
  <dataValidations count="1">
    <dataValidation type="list" allowBlank="1" showInputMessage="1" showErrorMessage="1" errorTitle="Computer says &quot;no&quot;" error="Only vessel types  from the dropdown are allowed." promptTitle="Vessel type selector" prompt="Based on vessels type correction factor for hull and deck shape are selected._x000a_" sqref="C5:D5" xr:uid="{B6C14884-92E7-4EBE-806F-0130DF08EA23}">
      <formula1>$B$37:$B$41</formula1>
    </dataValidation>
  </dataValidations>
  <hyperlinks>
    <hyperlink ref="A30:J30" r:id="rId1" display="https://transocean-coatings.com/documents-downloads/" xr:uid="{A75F515F-71EA-434A-8B4D-35009C703324}"/>
  </hyperlinks>
  <pageMargins left="0.7" right="0.7" top="0.75" bottom="0.75" header="0.3" footer="0.3"/>
  <pageSetup paperSize="9" orientation="landscape"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DD194-3F31-4278-88ED-D90E292B6FB4}">
  <sheetPr>
    <tabColor rgb="FF404040"/>
    <pageSetUpPr fitToPage="1"/>
  </sheetPr>
  <dimension ref="A1:J67"/>
  <sheetViews>
    <sheetView showGridLines="0" showRowColHeaders="0" zoomScale="90" zoomScaleNormal="90" zoomScaleSheetLayoutView="100" workbookViewId="0">
      <pane ySplit="1" topLeftCell="A2" activePane="bottomLeft" state="frozen"/>
      <selection pane="bottomLeft" activeCell="E9" sqref="E9"/>
    </sheetView>
  </sheetViews>
  <sheetFormatPr defaultColWidth="0" defaultRowHeight="0" customHeight="1" zeroHeight="1" x14ac:dyDescent="0.35"/>
  <cols>
    <col min="1" max="1" width="2.1640625" style="37" customWidth="1"/>
    <col min="2" max="2" width="17.58203125" style="2" customWidth="1"/>
    <col min="3" max="3" width="10.83203125" style="2" customWidth="1"/>
    <col min="4" max="4" width="8.4140625" style="2" customWidth="1"/>
    <col min="5" max="5" width="24.1640625" style="2" customWidth="1"/>
    <col min="6" max="6" width="2.83203125" style="2" customWidth="1"/>
    <col min="7" max="7" width="1.25" style="2" customWidth="1"/>
    <col min="8" max="8" width="18.58203125" style="2" customWidth="1"/>
    <col min="9" max="9" width="9.58203125" style="2" customWidth="1"/>
    <col min="10" max="10" width="13.1640625" style="2" bestFit="1" customWidth="1"/>
    <col min="11" max="16384" width="8.75" style="37" hidden="1"/>
  </cols>
  <sheetData>
    <row r="1" spans="1:10" ht="62.1" customHeight="1" x14ac:dyDescent="0.35">
      <c r="A1" s="2"/>
      <c r="B1" s="125" t="s">
        <v>65</v>
      </c>
      <c r="C1" s="125"/>
      <c r="D1" s="125"/>
      <c r="E1" s="125"/>
      <c r="F1" s="3"/>
      <c r="G1" s="3"/>
    </row>
    <row r="2" spans="1:10" s="2" customFormat="1" ht="4" customHeight="1" x14ac:dyDescent="0.35">
      <c r="B2" s="42"/>
      <c r="C2" s="42"/>
      <c r="D2" s="42"/>
      <c r="E2" s="42"/>
      <c r="F2" s="42"/>
    </row>
    <row r="3" spans="1:10" ht="15.55" customHeight="1" x14ac:dyDescent="0.35">
      <c r="A3" s="24"/>
      <c r="B3" s="136" t="s">
        <v>61</v>
      </c>
      <c r="C3" s="136"/>
      <c r="D3" s="136"/>
      <c r="E3" s="136"/>
      <c r="F3" s="136"/>
      <c r="G3" s="136"/>
      <c r="H3" s="136"/>
      <c r="I3" s="136"/>
      <c r="J3" s="136"/>
    </row>
    <row r="4" spans="1:10" s="2" customFormat="1" ht="4" customHeight="1" x14ac:dyDescent="0.35">
      <c r="B4" s="42"/>
      <c r="C4" s="42"/>
      <c r="D4" s="42"/>
      <c r="E4" s="42"/>
      <c r="F4" s="42"/>
    </row>
    <row r="5" spans="1:10" ht="15.55" customHeight="1" x14ac:dyDescent="0.35">
      <c r="A5" s="19"/>
      <c r="B5" s="39" t="s">
        <v>57</v>
      </c>
      <c r="C5" s="66"/>
      <c r="D5" s="32" t="s">
        <v>43</v>
      </c>
      <c r="E5" s="30"/>
      <c r="F5" s="31"/>
      <c r="G5" s="135"/>
      <c r="H5" s="135"/>
      <c r="I5" s="135"/>
      <c r="J5" s="135"/>
    </row>
    <row r="6" spans="1:10" s="2" customFormat="1" ht="4" customHeight="1" x14ac:dyDescent="0.35">
      <c r="B6" s="42"/>
      <c r="C6" s="42"/>
      <c r="D6" s="42"/>
      <c r="E6" s="42"/>
      <c r="F6" s="42"/>
    </row>
    <row r="7" spans="1:10" ht="15.55" customHeight="1" x14ac:dyDescent="0.35">
      <c r="A7" s="29"/>
      <c r="B7" s="39" t="s">
        <v>56</v>
      </c>
      <c r="C7" s="66"/>
      <c r="D7" s="30" t="s">
        <v>41</v>
      </c>
      <c r="E7" s="30"/>
      <c r="F7" s="36"/>
      <c r="G7" s="36"/>
      <c r="H7" s="36"/>
      <c r="I7" s="36"/>
      <c r="J7" s="36"/>
    </row>
    <row r="8" spans="1:10" s="2" customFormat="1" ht="4" customHeight="1" x14ac:dyDescent="0.35">
      <c r="B8" s="42"/>
      <c r="C8" s="42"/>
      <c r="D8" s="42"/>
      <c r="E8" s="42"/>
      <c r="F8" s="42"/>
    </row>
    <row r="9" spans="1:10" ht="15.55" customHeight="1" x14ac:dyDescent="0.35">
      <c r="A9" s="29"/>
      <c r="B9" s="39" t="s">
        <v>58</v>
      </c>
      <c r="C9" s="66"/>
      <c r="D9" s="30" t="s">
        <v>42</v>
      </c>
      <c r="E9" s="30"/>
      <c r="F9" s="30"/>
      <c r="G9" s="30"/>
      <c r="H9" s="36"/>
      <c r="I9" s="36"/>
      <c r="J9" s="36"/>
    </row>
    <row r="10" spans="1:10" s="2" customFormat="1" ht="4" customHeight="1" x14ac:dyDescent="0.35">
      <c r="B10" s="42"/>
      <c r="C10" s="42"/>
      <c r="D10" s="42"/>
      <c r="E10" s="42"/>
      <c r="F10" s="42"/>
    </row>
    <row r="11" spans="1:10" ht="15.55" customHeight="1" x14ac:dyDescent="0.35">
      <c r="A11" s="40"/>
      <c r="B11" s="51" t="s">
        <v>46</v>
      </c>
      <c r="C11" s="41"/>
      <c r="D11" s="41"/>
      <c r="E11" s="41"/>
      <c r="F11" s="41"/>
      <c r="G11" s="36"/>
      <c r="H11" s="36"/>
      <c r="I11" s="36"/>
      <c r="J11" s="36"/>
    </row>
    <row r="12" spans="1:10" s="2" customFormat="1" ht="4" customHeight="1" x14ac:dyDescent="0.35">
      <c r="B12" s="42"/>
      <c r="C12" s="42"/>
      <c r="D12" s="42"/>
      <c r="E12" s="42"/>
      <c r="F12" s="42"/>
    </row>
    <row r="13" spans="1:10" s="2" customFormat="1" ht="15.55" customHeight="1" x14ac:dyDescent="0.35">
      <c r="A13" s="29"/>
      <c r="B13" s="38" t="str">
        <f>"Bottom"&amp;IF(C9=""," + flat roof area","")</f>
        <v>Bottom + flat roof area</v>
      </c>
      <c r="C13" s="54">
        <f>0.25*PI()*C5^2*+IF(C15="",2,1)</f>
        <v>0</v>
      </c>
      <c r="D13" s="56" t="s">
        <v>50</v>
      </c>
      <c r="F13" s="30"/>
      <c r="G13" s="30"/>
      <c r="H13" s="36"/>
      <c r="I13" s="36"/>
      <c r="J13" s="36"/>
    </row>
    <row r="14" spans="1:10" ht="15.55" customHeight="1" x14ac:dyDescent="0.35">
      <c r="A14" s="29"/>
      <c r="B14" s="39" t="s">
        <v>47</v>
      </c>
      <c r="C14" s="54">
        <f>C7*PI()*C5</f>
        <v>0</v>
      </c>
      <c r="D14" s="56" t="s">
        <v>50</v>
      </c>
      <c r="E14" s="37"/>
      <c r="F14" s="30"/>
      <c r="G14" s="30"/>
      <c r="H14" s="36"/>
      <c r="I14" s="36"/>
      <c r="J14" s="36"/>
    </row>
    <row r="15" spans="1:10" s="2" customFormat="1" ht="15.55" customHeight="1" thickBot="1" x14ac:dyDescent="0.4">
      <c r="A15" s="29"/>
      <c r="B15" s="39" t="s">
        <v>44</v>
      </c>
      <c r="C15" s="62">
        <f>IF(AND(C9&lt;&gt;0,C5&lt;&gt;0),2*PI()*C9*(0.25*C5^2+C9^2)/(2*C9),0)</f>
        <v>0</v>
      </c>
      <c r="D15" s="56" t="s">
        <v>50</v>
      </c>
      <c r="F15" s="30"/>
      <c r="G15" s="30"/>
      <c r="H15" s="36"/>
      <c r="I15" s="36"/>
      <c r="J15" s="36"/>
    </row>
    <row r="16" spans="1:10" ht="15.55" customHeight="1" x14ac:dyDescent="0.35">
      <c r="A16" s="29"/>
      <c r="B16" s="55" t="s">
        <v>45</v>
      </c>
      <c r="C16" s="49">
        <f>SUM(C13:C15)</f>
        <v>0</v>
      </c>
      <c r="D16" s="56" t="s">
        <v>50</v>
      </c>
      <c r="E16" s="37"/>
      <c r="F16" s="30"/>
      <c r="G16" s="30"/>
      <c r="H16" s="36"/>
      <c r="I16" s="36"/>
      <c r="J16" s="36"/>
    </row>
    <row r="17" spans="1:10" s="2" customFormat="1" ht="15.55" customHeight="1" x14ac:dyDescent="0.35">
      <c r="A17" s="29"/>
      <c r="B17" s="30"/>
      <c r="C17" s="30"/>
      <c r="D17" s="30"/>
      <c r="E17" s="30"/>
      <c r="F17" s="30"/>
      <c r="G17" s="30"/>
      <c r="H17" s="36"/>
      <c r="I17" s="36"/>
      <c r="J17" s="36"/>
    </row>
    <row r="18" spans="1:10" s="2" customFormat="1" ht="15.55" customHeight="1" x14ac:dyDescent="0.35">
      <c r="A18" s="29"/>
      <c r="B18" s="30"/>
      <c r="C18" s="30"/>
      <c r="D18" s="30"/>
      <c r="E18" s="30"/>
      <c r="F18" s="30"/>
      <c r="G18" s="30"/>
      <c r="H18" s="33"/>
      <c r="I18" s="36"/>
      <c r="J18" s="36"/>
    </row>
    <row r="19" spans="1:10" ht="15.55" customHeight="1" x14ac:dyDescent="0.35">
      <c r="A19" s="24"/>
      <c r="B19" s="136" t="s">
        <v>62</v>
      </c>
      <c r="C19" s="136"/>
      <c r="D19" s="136"/>
      <c r="E19" s="136"/>
      <c r="F19" s="136"/>
      <c r="G19" s="136"/>
      <c r="H19" s="136"/>
      <c r="I19" s="136"/>
      <c r="J19" s="136"/>
    </row>
    <row r="20" spans="1:10" s="2" customFormat="1" ht="4" customHeight="1" x14ac:dyDescent="0.35">
      <c r="B20" s="42"/>
      <c r="C20" s="42"/>
      <c r="D20" s="42"/>
      <c r="E20" s="42"/>
      <c r="F20" s="42"/>
    </row>
    <row r="21" spans="1:10" s="2" customFormat="1" ht="15.55" customHeight="1" x14ac:dyDescent="0.35">
      <c r="A21" s="29"/>
      <c r="B21" s="39" t="s">
        <v>57</v>
      </c>
      <c r="C21" s="67"/>
      <c r="D21" s="32" t="s">
        <v>41</v>
      </c>
      <c r="E21" s="50" t="str">
        <f>"(r = ½ x D), "&amp;ROUND(C21,2) &amp;"m ≈" &amp; ROUND(C21/0.0254,1) &amp; " inches dia."</f>
        <v>(r = ½ x D), 0m ≈0 inches dia.</v>
      </c>
      <c r="F21" s="36"/>
      <c r="G21" s="34"/>
      <c r="H21" s="34"/>
      <c r="I21" s="34"/>
      <c r="J21" s="34"/>
    </row>
    <row r="22" spans="1:10" s="2" customFormat="1" ht="4" customHeight="1" x14ac:dyDescent="0.35">
      <c r="B22" s="42"/>
      <c r="C22" s="42"/>
      <c r="D22" s="42"/>
      <c r="E22" s="42"/>
      <c r="F22" s="42"/>
    </row>
    <row r="23" spans="1:10" ht="15.55" customHeight="1" x14ac:dyDescent="0.35">
      <c r="A23" s="29"/>
      <c r="B23" s="39" t="s">
        <v>59</v>
      </c>
      <c r="C23" s="67"/>
      <c r="D23" s="30" t="s">
        <v>41</v>
      </c>
      <c r="E23" s="30"/>
      <c r="F23" s="36"/>
      <c r="G23" s="36"/>
      <c r="H23" s="36"/>
      <c r="I23" s="36"/>
      <c r="J23" s="36"/>
    </row>
    <row r="24" spans="1:10" s="2" customFormat="1" ht="4" customHeight="1" x14ac:dyDescent="0.35">
      <c r="B24" s="42"/>
      <c r="C24" s="42"/>
      <c r="D24" s="42"/>
      <c r="E24" s="42"/>
      <c r="F24" s="42"/>
    </row>
    <row r="25" spans="1:10" ht="15.55" customHeight="1" x14ac:dyDescent="0.35">
      <c r="A25" s="40"/>
      <c r="B25" s="52" t="s">
        <v>53</v>
      </c>
      <c r="C25" s="41"/>
      <c r="D25" s="41"/>
      <c r="E25" s="41"/>
      <c r="F25" s="41"/>
      <c r="G25" s="36"/>
      <c r="H25" s="36"/>
      <c r="I25" s="36"/>
      <c r="J25" s="36"/>
    </row>
    <row r="26" spans="1:10" s="2" customFormat="1" ht="4" customHeight="1" x14ac:dyDescent="0.35">
      <c r="B26" s="42"/>
      <c r="C26" s="42"/>
      <c r="D26" s="42"/>
      <c r="E26" s="42"/>
      <c r="F26" s="42"/>
    </row>
    <row r="27" spans="1:10" ht="15.55" customHeight="1" x14ac:dyDescent="0.35">
      <c r="A27" s="29"/>
      <c r="B27" s="57" t="s">
        <v>47</v>
      </c>
      <c r="C27" s="58">
        <f>C23*PI()*C21</f>
        <v>0</v>
      </c>
      <c r="D27" s="59" t="s">
        <v>50</v>
      </c>
      <c r="E27" s="37"/>
      <c r="F27" s="29"/>
      <c r="G27" s="29"/>
      <c r="H27" s="29"/>
      <c r="I27" s="29"/>
      <c r="J27" s="29"/>
    </row>
    <row r="28" spans="1:10" ht="4" customHeight="1" x14ac:dyDescent="0.35">
      <c r="A28" s="2"/>
      <c r="B28" s="35"/>
      <c r="C28" s="35"/>
      <c r="D28" s="35"/>
      <c r="E28" s="35"/>
    </row>
    <row r="29" spans="1:10" s="24" customFormat="1" ht="6.9" customHeight="1" x14ac:dyDescent="0.35"/>
    <row r="30" spans="1:10" s="53" customFormat="1" ht="40.6" customHeight="1" x14ac:dyDescent="0.25">
      <c r="A30" s="141" t="s">
        <v>60</v>
      </c>
      <c r="B30" s="141"/>
      <c r="C30" s="141"/>
      <c r="D30" s="141"/>
      <c r="E30" s="141"/>
      <c r="F30" s="141"/>
      <c r="G30" s="141"/>
      <c r="H30" s="141"/>
      <c r="I30" s="141"/>
      <c r="J30" s="141"/>
    </row>
    <row r="31" spans="1:10" s="23" customFormat="1" ht="13.6" customHeight="1" x14ac:dyDescent="0.35">
      <c r="B31" s="28" t="s">
        <v>40</v>
      </c>
      <c r="C31" s="24"/>
      <c r="D31" s="24"/>
      <c r="E31" s="24"/>
      <c r="F31" s="24"/>
      <c r="G31" s="24"/>
      <c r="H31" s="24"/>
      <c r="I31" s="24"/>
      <c r="J31" s="24"/>
    </row>
    <row r="32" spans="1:10" s="1" customFormat="1" ht="47.1" customHeight="1" x14ac:dyDescent="0.35">
      <c r="A32" s="25"/>
      <c r="B32" s="121" t="s">
        <v>33</v>
      </c>
      <c r="C32" s="121"/>
      <c r="D32" s="121"/>
      <c r="E32" s="121"/>
      <c r="F32" s="121"/>
      <c r="G32" s="121"/>
      <c r="H32" s="121"/>
      <c r="I32" s="121"/>
      <c r="J32" s="121"/>
    </row>
    <row r="33" spans="1:10" s="1" customFormat="1" ht="14.5" x14ac:dyDescent="0.35">
      <c r="A33" s="122" t="s">
        <v>184</v>
      </c>
      <c r="B33" s="122"/>
      <c r="C33" s="122"/>
      <c r="D33" s="122"/>
      <c r="E33" s="122"/>
      <c r="F33" s="122"/>
      <c r="G33" s="122"/>
      <c r="H33" s="122"/>
      <c r="I33" s="122"/>
      <c r="J33" s="122"/>
    </row>
    <row r="34" spans="1:10" ht="14.5" hidden="1" customHeight="1" x14ac:dyDescent="0.35">
      <c r="A34" s="2"/>
    </row>
    <row r="35" spans="1:10" ht="14.5" hidden="1" customHeight="1" x14ac:dyDescent="0.35"/>
    <row r="36" spans="1:10" ht="14.5" hidden="1" customHeight="1" x14ac:dyDescent="0.4">
      <c r="B36" s="17"/>
      <c r="C36" s="63" t="s">
        <v>51</v>
      </c>
      <c r="D36" s="63" t="s">
        <v>52</v>
      </c>
      <c r="H36" s="22" t="s">
        <v>31</v>
      </c>
    </row>
    <row r="37" spans="1:10" ht="14.5" hidden="1" customHeight="1" x14ac:dyDescent="0.35">
      <c r="B37" s="64" t="s">
        <v>19</v>
      </c>
      <c r="C37" s="65">
        <v>0.9</v>
      </c>
      <c r="D37" s="65">
        <v>0.91</v>
      </c>
      <c r="H37" s="22" t="s">
        <v>30</v>
      </c>
    </row>
    <row r="38" spans="1:10" ht="14.5" hidden="1" customHeight="1" x14ac:dyDescent="0.35">
      <c r="B38" s="64" t="s">
        <v>20</v>
      </c>
      <c r="C38" s="65">
        <v>0.85</v>
      </c>
      <c r="D38" s="65">
        <v>0.91</v>
      </c>
    </row>
    <row r="39" spans="1:10" ht="14.5" hidden="1" customHeight="1" x14ac:dyDescent="0.35">
      <c r="B39" s="64" t="s">
        <v>24</v>
      </c>
      <c r="C39" s="65">
        <v>0.75</v>
      </c>
      <c r="D39" s="65">
        <v>0.88</v>
      </c>
    </row>
    <row r="40" spans="1:10" ht="14.5" hidden="1" customHeight="1" x14ac:dyDescent="0.35">
      <c r="B40" s="64" t="s">
        <v>25</v>
      </c>
      <c r="C40" s="65">
        <v>0.7</v>
      </c>
      <c r="D40" s="65">
        <v>0.88</v>
      </c>
    </row>
    <row r="41" spans="1:10" ht="14.5" hidden="1" customHeight="1" x14ac:dyDescent="0.35">
      <c r="B41" s="64" t="s">
        <v>22</v>
      </c>
      <c r="C41" s="65">
        <v>0.7</v>
      </c>
      <c r="D41" s="65">
        <v>0.84</v>
      </c>
    </row>
    <row r="42" spans="1:10" ht="14.5" hidden="1" customHeight="1" x14ac:dyDescent="0.35"/>
    <row r="43" spans="1:10" ht="14.5" hidden="1" customHeight="1" x14ac:dyDescent="0.35"/>
    <row r="44" spans="1:10" ht="14.5" hidden="1" customHeight="1" x14ac:dyDescent="0.35"/>
    <row r="45" spans="1:10" ht="14.5" hidden="1" customHeight="1" x14ac:dyDescent="0.35"/>
    <row r="46" spans="1:10" ht="14.5" hidden="1" customHeight="1" x14ac:dyDescent="0.35"/>
    <row r="47" spans="1:10" ht="14.5" hidden="1" customHeight="1" x14ac:dyDescent="0.35"/>
    <row r="48" spans="1:10" ht="14.5" hidden="1" customHeight="1" x14ac:dyDescent="0.35"/>
    <row r="49" spans="1:1" ht="14.5" hidden="1" customHeight="1" x14ac:dyDescent="0.35"/>
    <row r="50" spans="1:1" ht="14.5" hidden="1" customHeight="1" x14ac:dyDescent="0.35"/>
    <row r="51" spans="1:1" ht="14.5" hidden="1" customHeight="1" x14ac:dyDescent="0.35"/>
    <row r="52" spans="1:1" ht="14.5" hidden="1" customHeight="1" x14ac:dyDescent="0.35"/>
    <row r="53" spans="1:1" ht="14.5" hidden="1" customHeight="1" x14ac:dyDescent="0.35">
      <c r="A53" s="2"/>
    </row>
    <row r="54" spans="1:1" ht="14.5" hidden="1" customHeight="1" x14ac:dyDescent="0.35"/>
    <row r="55" spans="1:1" ht="14.5" hidden="1" customHeight="1" x14ac:dyDescent="0.35"/>
    <row r="56" spans="1:1" ht="14.5" hidden="1" customHeight="1" x14ac:dyDescent="0.35"/>
    <row r="57" spans="1:1" ht="14.5" hidden="1" customHeight="1" x14ac:dyDescent="0.35"/>
    <row r="58" spans="1:1" ht="14.5" hidden="1" customHeight="1" x14ac:dyDescent="0.35"/>
    <row r="59" spans="1:1" ht="14.5" hidden="1" customHeight="1" x14ac:dyDescent="0.35"/>
    <row r="60" spans="1:1" ht="14.5" hidden="1" customHeight="1" x14ac:dyDescent="0.35"/>
    <row r="61" spans="1:1" ht="14.5" hidden="1" customHeight="1" x14ac:dyDescent="0.35"/>
    <row r="62" spans="1:1" ht="14.5" hidden="1" customHeight="1" x14ac:dyDescent="0.35"/>
    <row r="63" spans="1:1" ht="14.5" hidden="1" customHeight="1" x14ac:dyDescent="0.35"/>
    <row r="64" spans="1:1" ht="14.5" hidden="1" customHeight="1" x14ac:dyDescent="0.35"/>
    <row r="65" ht="14.5" hidden="1" customHeight="1" x14ac:dyDescent="0.35"/>
    <row r="66" ht="14.5" hidden="1" customHeight="1" x14ac:dyDescent="0.35"/>
    <row r="67" ht="14.5" hidden="1" customHeight="1" x14ac:dyDescent="0.35"/>
  </sheetData>
  <sheetProtection algorithmName="SHA-512" hashValue="K/WND7sAlFVpidI6nUZ5zgqZzev2Uu8iSbN9wjamhx1XLEvSE7iUzF5kDl/7ZO8ODTHKQlawXeBTmAXTdx8N5Q==" saltValue="djo+rYJeM3gxm9utC/A9aw==" spinCount="100000" sheet="1" objects="1" scenarios="1"/>
  <mergeCells count="7">
    <mergeCell ref="B1:E1"/>
    <mergeCell ref="G5:J5"/>
    <mergeCell ref="A30:J30"/>
    <mergeCell ref="B32:J32"/>
    <mergeCell ref="A33:J33"/>
    <mergeCell ref="B3:J3"/>
    <mergeCell ref="B19:J19"/>
  </mergeCells>
  <hyperlinks>
    <hyperlink ref="A30:J30" r:id="rId1" display="https://transocean-coatings.com/documents-downloads/" xr:uid="{0BFA1D16-7ED5-43A7-991A-988B2D918868}"/>
  </hyperlinks>
  <pageMargins left="0.7" right="0.7" top="0.75" bottom="0.75" header="0.3" footer="0.3"/>
  <pageSetup paperSize="9" orientation="landscape"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F770F-F04F-4841-B31F-73F4575261F0}">
  <sheetPr>
    <tabColor theme="6"/>
  </sheetPr>
  <dimension ref="A1:L85"/>
  <sheetViews>
    <sheetView showGridLines="0" showRowColHeaders="0" zoomScale="90" zoomScaleNormal="90" workbookViewId="0">
      <pane ySplit="5" topLeftCell="A21" activePane="bottomLeft" state="frozenSplit"/>
      <selection pane="bottomLeft" activeCell="E31" sqref="E31"/>
    </sheetView>
  </sheetViews>
  <sheetFormatPr defaultColWidth="0" defaultRowHeight="15" customHeight="1" zeroHeight="1" x14ac:dyDescent="0.35"/>
  <cols>
    <col min="1" max="1" width="1.4140625" style="6" customWidth="1"/>
    <col min="2" max="2" width="10.25" style="6" customWidth="1"/>
    <col min="3" max="3" width="19.4140625" style="6" bestFit="1" customWidth="1"/>
    <col min="4" max="4" width="11.83203125" style="6" customWidth="1"/>
    <col min="5" max="5" width="6.83203125" style="6" bestFit="1" customWidth="1"/>
    <col min="6" max="6" width="12.58203125" style="6" bestFit="1" customWidth="1"/>
    <col min="7" max="7" width="14.83203125" style="6" bestFit="1" customWidth="1"/>
    <col min="8" max="8" width="1.4140625" style="6" customWidth="1"/>
    <col min="9" max="9" width="9.4140625" style="6" customWidth="1"/>
    <col min="10" max="10" width="9" style="6" customWidth="1"/>
    <col min="11" max="11" width="37.4140625" style="6" customWidth="1"/>
    <col min="12" max="12" width="1.4140625" style="6" customWidth="1"/>
    <col min="13" max="16384" width="8.75" style="6" hidden="1"/>
  </cols>
  <sheetData>
    <row r="1" spans="2:12" ht="31.6" customHeight="1" x14ac:dyDescent="0.65">
      <c r="B1" s="73" t="s">
        <v>66</v>
      </c>
    </row>
    <row r="2" spans="2:12" ht="28.55" x14ac:dyDescent="0.7">
      <c r="B2" s="74" t="s">
        <v>67</v>
      </c>
    </row>
    <row r="3" spans="2:12" s="76" customFormat="1" ht="20.100000000000001" customHeight="1" x14ac:dyDescent="0.35">
      <c r="B3" s="75" t="s">
        <v>68</v>
      </c>
      <c r="C3" s="75" t="s">
        <v>69</v>
      </c>
      <c r="D3" s="75" t="s">
        <v>70</v>
      </c>
      <c r="E3" s="75" t="s">
        <v>71</v>
      </c>
      <c r="F3" s="75" t="s">
        <v>72</v>
      </c>
      <c r="G3" s="137" t="s">
        <v>178</v>
      </c>
    </row>
    <row r="4" spans="2:12" s="79" customFormat="1" ht="20.45" customHeight="1" x14ac:dyDescent="0.35">
      <c r="B4" s="77" t="s">
        <v>73</v>
      </c>
      <c r="C4" s="77" t="s">
        <v>74</v>
      </c>
      <c r="D4" s="77" t="s">
        <v>75</v>
      </c>
      <c r="E4" s="78"/>
      <c r="F4" s="77" t="s">
        <v>76</v>
      </c>
      <c r="G4" s="137"/>
    </row>
    <row r="5" spans="2:12" s="81" customFormat="1" ht="17.45" customHeight="1" x14ac:dyDescent="0.35">
      <c r="B5" s="80" t="s">
        <v>77</v>
      </c>
    </row>
    <row r="6" spans="2:12" ht="14.5" x14ac:dyDescent="0.35">
      <c r="B6" s="139" t="s">
        <v>68</v>
      </c>
      <c r="C6" s="139"/>
      <c r="D6" s="139"/>
      <c r="E6" s="139"/>
      <c r="F6" s="139"/>
      <c r="G6" s="139"/>
      <c r="I6" s="82" t="s">
        <v>78</v>
      </c>
      <c r="J6" s="82"/>
      <c r="K6" s="82" t="s">
        <v>79</v>
      </c>
      <c r="L6" s="82"/>
    </row>
    <row r="7" spans="2:12" ht="14.5" x14ac:dyDescent="0.35">
      <c r="B7" s="83">
        <v>10</v>
      </c>
      <c r="C7" s="6" t="str">
        <f>IF(B7&gt;1,"Litres (L) =","Litre (L) =")</f>
        <v>Litres (L) =</v>
      </c>
      <c r="D7" s="84">
        <f>B7/3.785411784</f>
        <v>2.6417205235814842</v>
      </c>
      <c r="E7" s="6" t="s">
        <v>80</v>
      </c>
      <c r="F7" s="85">
        <f>D7*231</f>
        <v>610.23744094732285</v>
      </c>
      <c r="G7" s="6" t="s">
        <v>81</v>
      </c>
      <c r="I7" s="86" t="s">
        <v>82</v>
      </c>
      <c r="J7" s="86" t="s">
        <v>83</v>
      </c>
      <c r="K7" s="86" t="s">
        <v>84</v>
      </c>
    </row>
    <row r="8" spans="2:12" ht="14.5" x14ac:dyDescent="0.35">
      <c r="B8" s="87">
        <v>10</v>
      </c>
      <c r="C8" s="6" t="str">
        <f>IF(B8&gt;1,"US Gallons (gal.) =","Gallon (gal.) =")</f>
        <v>US Gallons (gal.) =</v>
      </c>
      <c r="D8" s="88">
        <f>B8*3.785411784</f>
        <v>37.854117840000001</v>
      </c>
      <c r="E8" s="6" t="s">
        <v>85</v>
      </c>
      <c r="I8" s="86" t="s">
        <v>86</v>
      </c>
      <c r="J8" s="86" t="s">
        <v>87</v>
      </c>
      <c r="K8" s="86" t="s">
        <v>88</v>
      </c>
    </row>
    <row r="9" spans="2:12" ht="14.5" x14ac:dyDescent="0.35">
      <c r="I9" s="86" t="s">
        <v>89</v>
      </c>
      <c r="J9" s="86" t="s">
        <v>64</v>
      </c>
      <c r="K9" s="86" t="s">
        <v>90</v>
      </c>
    </row>
    <row r="10" spans="2:12" ht="14.5" x14ac:dyDescent="0.35">
      <c r="B10" s="139" t="s">
        <v>91</v>
      </c>
      <c r="C10" s="139"/>
      <c r="D10" s="139"/>
      <c r="E10" s="139"/>
      <c r="F10" s="139"/>
      <c r="G10" s="139"/>
      <c r="I10" s="86" t="s">
        <v>92</v>
      </c>
      <c r="J10" s="86"/>
      <c r="K10" s="86" t="s">
        <v>93</v>
      </c>
    </row>
    <row r="11" spans="2:12" ht="14.5" x14ac:dyDescent="0.35">
      <c r="B11" s="89">
        <v>100</v>
      </c>
      <c r="C11" s="6" t="s">
        <v>94</v>
      </c>
      <c r="D11" s="84">
        <f>B11/25.4</f>
        <v>3.9370078740157481</v>
      </c>
      <c r="E11" s="6" t="s">
        <v>95</v>
      </c>
      <c r="F11" s="85"/>
      <c r="I11" s="86" t="s">
        <v>96</v>
      </c>
      <c r="J11" s="86" t="s">
        <v>97</v>
      </c>
      <c r="K11" s="86" t="s">
        <v>98</v>
      </c>
    </row>
    <row r="12" spans="2:12" ht="14.5" x14ac:dyDescent="0.35">
      <c r="B12" s="90">
        <v>10</v>
      </c>
      <c r="C12" s="6" t="s">
        <v>99</v>
      </c>
      <c r="D12" s="85">
        <f>B12*25.4</f>
        <v>254</v>
      </c>
      <c r="E12" s="6" t="s">
        <v>64</v>
      </c>
      <c r="I12" s="86" t="s">
        <v>100</v>
      </c>
      <c r="J12" s="86" t="s">
        <v>101</v>
      </c>
      <c r="K12" s="86" t="s">
        <v>102</v>
      </c>
    </row>
    <row r="13" spans="2:12" ht="14.5" x14ac:dyDescent="0.35">
      <c r="I13" s="86" t="s">
        <v>103</v>
      </c>
      <c r="J13" s="86" t="s">
        <v>104</v>
      </c>
      <c r="K13" s="86" t="s">
        <v>105</v>
      </c>
    </row>
    <row r="14" spans="2:12" ht="14.5" x14ac:dyDescent="0.35">
      <c r="B14" s="139" t="s">
        <v>70</v>
      </c>
      <c r="C14" s="139"/>
      <c r="D14" s="139"/>
      <c r="E14" s="139"/>
      <c r="F14" s="139"/>
      <c r="G14" s="139"/>
      <c r="I14" s="86" t="s">
        <v>175</v>
      </c>
      <c r="J14" s="86"/>
      <c r="K14" s="86" t="s">
        <v>179</v>
      </c>
    </row>
    <row r="15" spans="2:12" ht="14.5" x14ac:dyDescent="0.35">
      <c r="B15" s="91">
        <v>10</v>
      </c>
      <c r="C15" s="6" t="str">
        <f>IF(B15&gt;1, "metres (m) =", "metre (m) = ")</f>
        <v>metres (m) =</v>
      </c>
      <c r="D15" s="84">
        <f>B15/0.3048</f>
        <v>32.808398950131235</v>
      </c>
      <c r="E15" s="6" t="s">
        <v>109</v>
      </c>
      <c r="F15" s="85" t="str">
        <f>ROUNDDOWN(D15,0)&amp;"' and "&amp;TEXT(12*(D15-ROUNDDOWN(D15,0)),"# ?/8")&amp;""""</f>
        <v>32' and 9 6/8"</v>
      </c>
      <c r="G15" s="6" t="s">
        <v>110</v>
      </c>
      <c r="I15" s="86" t="s">
        <v>106</v>
      </c>
      <c r="J15" s="86" t="s">
        <v>107</v>
      </c>
      <c r="K15" s="86" t="s">
        <v>108</v>
      </c>
    </row>
    <row r="16" spans="2:12" ht="14.5" x14ac:dyDescent="0.35">
      <c r="B16" s="91">
        <v>10</v>
      </c>
      <c r="C16" s="6" t="s">
        <v>114</v>
      </c>
      <c r="D16" s="84">
        <f>B16*0.3048</f>
        <v>3.048</v>
      </c>
      <c r="E16" s="6" t="s">
        <v>41</v>
      </c>
      <c r="I16" s="86" t="s">
        <v>111</v>
      </c>
      <c r="J16" s="86" t="s">
        <v>112</v>
      </c>
      <c r="K16" s="86" t="s">
        <v>113</v>
      </c>
    </row>
    <row r="17" spans="2:12" ht="14.5" x14ac:dyDescent="0.35">
      <c r="I17" s="86" t="s">
        <v>115</v>
      </c>
      <c r="J17" s="86" t="s">
        <v>116</v>
      </c>
      <c r="K17" s="86" t="s">
        <v>117</v>
      </c>
    </row>
    <row r="18" spans="2:12" ht="14.5" x14ac:dyDescent="0.35">
      <c r="B18" s="139" t="s">
        <v>71</v>
      </c>
      <c r="C18" s="139"/>
      <c r="D18" s="139"/>
      <c r="E18" s="139"/>
      <c r="F18" s="139"/>
      <c r="G18" s="139"/>
      <c r="I18" s="86" t="s">
        <v>118</v>
      </c>
      <c r="J18" s="86" t="s">
        <v>119</v>
      </c>
      <c r="K18" s="86" t="s">
        <v>120</v>
      </c>
    </row>
    <row r="19" spans="2:12" ht="14.5" x14ac:dyDescent="0.35">
      <c r="B19" s="90">
        <v>10</v>
      </c>
      <c r="C19" s="6" t="s">
        <v>124</v>
      </c>
      <c r="D19" s="85">
        <f>B19/(0.3048^2)</f>
        <v>107.63910416709722</v>
      </c>
      <c r="E19" s="6" t="s">
        <v>125</v>
      </c>
      <c r="F19" s="85"/>
      <c r="I19" s="86" t="s">
        <v>121</v>
      </c>
      <c r="J19" s="86" t="s">
        <v>122</v>
      </c>
      <c r="K19" s="86" t="s">
        <v>123</v>
      </c>
    </row>
    <row r="20" spans="2:12" ht="14.5" x14ac:dyDescent="0.35">
      <c r="B20" s="90">
        <v>10</v>
      </c>
      <c r="C20" s="6" t="s">
        <v>129</v>
      </c>
      <c r="D20" s="84">
        <f>B20*(0.3048^2)</f>
        <v>0.92903040000000003</v>
      </c>
      <c r="E20" s="6" t="s">
        <v>50</v>
      </c>
      <c r="I20" s="86" t="s">
        <v>126</v>
      </c>
      <c r="J20" s="86" t="s">
        <v>127</v>
      </c>
      <c r="K20" s="86" t="s">
        <v>128</v>
      </c>
    </row>
    <row r="21" spans="2:12" ht="14.5" x14ac:dyDescent="0.35">
      <c r="I21" s="86" t="s">
        <v>130</v>
      </c>
      <c r="J21" s="86" t="s">
        <v>131</v>
      </c>
      <c r="K21" s="86" t="s">
        <v>132</v>
      </c>
    </row>
    <row r="22" spans="2:12" ht="14.5" x14ac:dyDescent="0.35">
      <c r="B22" s="139" t="s">
        <v>135</v>
      </c>
      <c r="C22" s="139"/>
      <c r="D22" s="139"/>
      <c r="E22" s="139"/>
      <c r="F22" s="139"/>
      <c r="G22" s="139"/>
      <c r="I22" s="86" t="s">
        <v>133</v>
      </c>
      <c r="J22" s="86" t="s">
        <v>133</v>
      </c>
      <c r="K22" s="92" t="s">
        <v>134</v>
      </c>
    </row>
    <row r="23" spans="2:12" ht="14.5" x14ac:dyDescent="0.35">
      <c r="B23" s="90">
        <v>10</v>
      </c>
      <c r="C23" s="6" t="s">
        <v>139</v>
      </c>
      <c r="D23" s="85">
        <f>B23/(0.3048^2)* 3.785411784</f>
        <v>407.45833333333331</v>
      </c>
      <c r="E23" s="6" t="s">
        <v>140</v>
      </c>
      <c r="F23" s="85"/>
      <c r="I23" s="86" t="s">
        <v>136</v>
      </c>
      <c r="J23" s="86" t="s">
        <v>137</v>
      </c>
      <c r="K23" s="86" t="s">
        <v>138</v>
      </c>
    </row>
    <row r="24" spans="2:12" ht="14.5" customHeight="1" x14ac:dyDescent="0.35">
      <c r="B24" s="89">
        <v>100</v>
      </c>
      <c r="C24" s="6" t="s">
        <v>144</v>
      </c>
      <c r="D24" s="84">
        <f>B24*(0.3048^2)/ 3.785411784</f>
        <v>2.454238674711116</v>
      </c>
      <c r="E24" s="6" t="s">
        <v>145</v>
      </c>
      <c r="I24" s="86" t="s">
        <v>141</v>
      </c>
      <c r="J24" s="86" t="s">
        <v>142</v>
      </c>
      <c r="K24" s="86" t="s">
        <v>143</v>
      </c>
    </row>
    <row r="25" spans="2:12" ht="14.5" x14ac:dyDescent="0.35">
      <c r="I25" s="86" t="s">
        <v>146</v>
      </c>
      <c r="J25" s="86" t="s">
        <v>147</v>
      </c>
      <c r="K25" s="138" t="s">
        <v>148</v>
      </c>
    </row>
    <row r="26" spans="2:12" ht="14.5" x14ac:dyDescent="0.35">
      <c r="B26" s="139" t="s">
        <v>149</v>
      </c>
      <c r="C26" s="139"/>
      <c r="D26" s="139"/>
      <c r="E26" s="139"/>
      <c r="F26" s="139"/>
      <c r="G26" s="139"/>
      <c r="K26" s="138"/>
    </row>
    <row r="27" spans="2:12" ht="14.5" x14ac:dyDescent="0.35">
      <c r="B27" s="90">
        <v>1</v>
      </c>
      <c r="C27" s="6" t="s">
        <v>150</v>
      </c>
      <c r="D27" s="88">
        <f>(B27/0.45359237)*3.785411784</f>
        <v>8.3454044520193307</v>
      </c>
      <c r="E27" s="6" t="s">
        <v>151</v>
      </c>
      <c r="F27" s="85"/>
      <c r="K27" s="138"/>
    </row>
    <row r="28" spans="2:12" ht="14.5" x14ac:dyDescent="0.35">
      <c r="B28" s="90">
        <v>2.1</v>
      </c>
      <c r="C28" s="6" t="s">
        <v>152</v>
      </c>
      <c r="D28" s="88">
        <f>B28*0.45359237/3.785411784</f>
        <v>0.25163549736548296</v>
      </c>
      <c r="E28" s="6" t="s">
        <v>153</v>
      </c>
      <c r="I28" s="93"/>
      <c r="J28" s="93"/>
      <c r="K28" s="93"/>
      <c r="L28" s="93"/>
    </row>
    <row r="29" spans="2:12" ht="14.5" x14ac:dyDescent="0.35"/>
    <row r="30" spans="2:12" ht="14.5" x14ac:dyDescent="0.35">
      <c r="B30" s="139" t="s">
        <v>154</v>
      </c>
      <c r="C30" s="139"/>
      <c r="D30" s="139"/>
      <c r="E30" s="139"/>
      <c r="F30" s="139"/>
      <c r="G30" s="139"/>
      <c r="I30" s="140" t="s">
        <v>174</v>
      </c>
      <c r="J30" s="140"/>
      <c r="K30" s="140"/>
    </row>
    <row r="31" spans="2:12" ht="14.5" x14ac:dyDescent="0.35">
      <c r="B31" s="89">
        <v>250</v>
      </c>
      <c r="C31" s="6" t="s">
        <v>155</v>
      </c>
      <c r="D31" s="88">
        <f>(B31/453.59237)*3.785411784</f>
        <v>2.0863511130048327</v>
      </c>
      <c r="E31" s="6" t="s">
        <v>151</v>
      </c>
      <c r="F31" s="85"/>
      <c r="I31" s="89">
        <v>17</v>
      </c>
      <c r="J31" s="6" t="s">
        <v>176</v>
      </c>
      <c r="K31" s="6" t="str">
        <f>I31/1000 &amp; "inch / "&amp; ROUND( I31*0.0254,2) &amp; "mm"</f>
        <v>0.017inch / 0.43mm</v>
      </c>
    </row>
    <row r="32" spans="2:12" ht="14.5" x14ac:dyDescent="0.35">
      <c r="B32" s="90">
        <v>2.1</v>
      </c>
      <c r="C32" s="6" t="s">
        <v>152</v>
      </c>
      <c r="D32" s="85">
        <f>1000*B32*0.45359237/3.785411784</f>
        <v>251.63549736548293</v>
      </c>
      <c r="E32" s="6" t="s">
        <v>156</v>
      </c>
      <c r="I32" s="109">
        <v>0.43180000000000002</v>
      </c>
      <c r="J32" s="6" t="s">
        <v>177</v>
      </c>
      <c r="K32" s="6" t="str">
        <f xml:space="preserve"> ROUND( I32/0.0254,1) &amp; " thou / "&amp; ROUND( I32/25.4,4)&amp; "inch"</f>
        <v>17 thou / 0.017inch</v>
      </c>
    </row>
    <row r="33" spans="1:12" ht="14.5" x14ac:dyDescent="0.35"/>
    <row r="34" spans="1:12" ht="14.5" x14ac:dyDescent="0.35">
      <c r="B34" s="139" t="s">
        <v>75</v>
      </c>
      <c r="C34" s="139"/>
      <c r="D34" s="139"/>
      <c r="E34" s="139"/>
      <c r="F34" s="139"/>
      <c r="G34" s="139"/>
      <c r="K34" s="94"/>
    </row>
    <row r="35" spans="1:12" ht="14.5" x14ac:dyDescent="0.35">
      <c r="B35" s="90">
        <v>23</v>
      </c>
      <c r="C35" s="6" t="s">
        <v>157</v>
      </c>
      <c r="D35" s="88">
        <f>B35*9/5+32</f>
        <v>73.400000000000006</v>
      </c>
      <c r="E35" s="6" t="s">
        <v>158</v>
      </c>
      <c r="F35" s="88">
        <f>B35+273.15</f>
        <v>296.14999999999998</v>
      </c>
      <c r="G35" s="6" t="s">
        <v>159</v>
      </c>
    </row>
    <row r="36" spans="1:12" ht="14.5" x14ac:dyDescent="0.35">
      <c r="B36" s="90">
        <v>100</v>
      </c>
      <c r="C36" s="6" t="s">
        <v>160</v>
      </c>
      <c r="D36" s="88">
        <f>(B36-32)*5/9</f>
        <v>37.777777777777779</v>
      </c>
      <c r="E36" s="6" t="s">
        <v>161</v>
      </c>
      <c r="F36" s="88">
        <f>D36+273.15</f>
        <v>310.92777777777775</v>
      </c>
      <c r="G36" s="6" t="s">
        <v>127</v>
      </c>
    </row>
    <row r="37" spans="1:12" ht="14.5" x14ac:dyDescent="0.35">
      <c r="B37" s="90">
        <v>300</v>
      </c>
      <c r="C37" s="6" t="s">
        <v>162</v>
      </c>
      <c r="D37" s="88">
        <f>B37-273.15</f>
        <v>26.850000000000023</v>
      </c>
      <c r="E37" s="6" t="s">
        <v>161</v>
      </c>
      <c r="F37" s="88">
        <f>D37*9/5+32</f>
        <v>80.330000000000041</v>
      </c>
      <c r="G37" s="6" t="s">
        <v>122</v>
      </c>
    </row>
    <row r="38" spans="1:12" ht="14.5" x14ac:dyDescent="0.35"/>
    <row r="39" spans="1:12" ht="14.5" x14ac:dyDescent="0.35">
      <c r="B39" s="139" t="s">
        <v>76</v>
      </c>
      <c r="C39" s="139"/>
      <c r="D39" s="139"/>
      <c r="E39" s="139"/>
      <c r="F39" s="139"/>
      <c r="G39" s="139"/>
      <c r="H39" s="95"/>
      <c r="I39" s="95"/>
      <c r="J39" s="95"/>
    </row>
    <row r="40" spans="1:12" ht="14.5" x14ac:dyDescent="0.35">
      <c r="B40" s="90">
        <v>10</v>
      </c>
      <c r="C40" s="6" t="s">
        <v>163</v>
      </c>
      <c r="D40" s="84">
        <f>B40/10</f>
        <v>1</v>
      </c>
      <c r="E40" s="6" t="s">
        <v>164</v>
      </c>
      <c r="F40" s="88">
        <f>B40*1.01325</f>
        <v>10.1325</v>
      </c>
      <c r="G40" s="6" t="s">
        <v>165</v>
      </c>
      <c r="I40" s="88">
        <f>B40/0.068947573</f>
        <v>145.03773758649925</v>
      </c>
      <c r="J40" s="6" t="s">
        <v>142</v>
      </c>
    </row>
    <row r="41" spans="1:12" ht="14.5" x14ac:dyDescent="0.35">
      <c r="B41" s="91">
        <v>0.1</v>
      </c>
      <c r="C41" s="6" t="s">
        <v>164</v>
      </c>
      <c r="D41" s="88">
        <f>B41*10</f>
        <v>1</v>
      </c>
      <c r="E41" s="6" t="s">
        <v>163</v>
      </c>
      <c r="F41" s="84">
        <f>B41*1.01325</f>
        <v>0.101325</v>
      </c>
      <c r="G41" s="6" t="s">
        <v>165</v>
      </c>
      <c r="I41" s="88">
        <f>D41/0.068947573</f>
        <v>14.503773758649924</v>
      </c>
      <c r="J41" s="6" t="s">
        <v>142</v>
      </c>
    </row>
    <row r="42" spans="1:12" ht="14.5" x14ac:dyDescent="0.35">
      <c r="B42" s="90">
        <v>1</v>
      </c>
      <c r="C42" s="84" t="s">
        <v>166</v>
      </c>
      <c r="D42" s="88">
        <f>B42/1.01325</f>
        <v>0.98692326671601283</v>
      </c>
      <c r="E42" s="6" t="s">
        <v>163</v>
      </c>
      <c r="F42" s="84">
        <f>D42/10</f>
        <v>9.8692326671601285E-2</v>
      </c>
      <c r="G42" s="84" t="s">
        <v>164</v>
      </c>
      <c r="H42" s="84"/>
      <c r="I42" s="88">
        <f>D42/0.068947573</f>
        <v>14.314111777596766</v>
      </c>
      <c r="J42" s="84" t="s">
        <v>142</v>
      </c>
    </row>
    <row r="43" spans="1:12" ht="14.5" x14ac:dyDescent="0.35">
      <c r="B43" s="89">
        <v>2100</v>
      </c>
      <c r="C43" s="6" t="s">
        <v>167</v>
      </c>
      <c r="D43" s="84">
        <f>B43*0.068947573</f>
        <v>144.78990329999999</v>
      </c>
      <c r="E43" s="6" t="s">
        <v>163</v>
      </c>
      <c r="F43" s="96">
        <f>D43/10</f>
        <v>14.478990329999998</v>
      </c>
      <c r="G43" s="84" t="s">
        <v>164</v>
      </c>
      <c r="I43" s="88">
        <v>1.01325</v>
      </c>
      <c r="J43" s="6" t="s">
        <v>147</v>
      </c>
    </row>
    <row r="44" spans="1:12" ht="14.5" x14ac:dyDescent="0.35">
      <c r="B44" s="85"/>
      <c r="D44" s="84"/>
      <c r="F44" s="96"/>
      <c r="G44" s="84"/>
      <c r="I44" s="88"/>
    </row>
    <row r="45" spans="1:12" ht="14.5" x14ac:dyDescent="0.35">
      <c r="A45" s="97"/>
      <c r="B45" s="98"/>
      <c r="C45" s="97"/>
      <c r="D45" s="99"/>
      <c r="E45" s="97"/>
      <c r="F45" s="100"/>
      <c r="G45" s="99"/>
      <c r="H45" s="97"/>
      <c r="I45" s="101"/>
      <c r="J45" s="97"/>
      <c r="K45" s="97"/>
      <c r="L45" s="97"/>
    </row>
    <row r="46" spans="1:12" s="93" customFormat="1" ht="14.5" x14ac:dyDescent="0.35">
      <c r="B46" s="102" t="s">
        <v>168</v>
      </c>
      <c r="C46" s="103"/>
      <c r="D46" s="103"/>
      <c r="E46" s="103"/>
      <c r="F46" s="103"/>
      <c r="G46" s="103"/>
      <c r="H46" s="103"/>
      <c r="I46" s="103"/>
      <c r="J46" s="103"/>
      <c r="K46" s="103"/>
      <c r="L46" s="103"/>
    </row>
    <row r="47" spans="1:12" s="1" customFormat="1" ht="29.1" customHeight="1" x14ac:dyDescent="0.35">
      <c r="A47" s="93"/>
      <c r="B47" s="141" t="s">
        <v>169</v>
      </c>
      <c r="C47" s="141"/>
      <c r="D47" s="141"/>
      <c r="E47" s="141"/>
      <c r="F47" s="141"/>
      <c r="G47" s="141"/>
      <c r="H47" s="141"/>
      <c r="I47" s="141"/>
      <c r="J47" s="141"/>
      <c r="K47" s="141"/>
      <c r="L47" s="104"/>
    </row>
    <row r="48" spans="1:12" s="1" customFormat="1" ht="14.5" x14ac:dyDescent="0.35">
      <c r="A48" s="23"/>
      <c r="B48" s="122" t="s">
        <v>184</v>
      </c>
      <c r="C48" s="122"/>
      <c r="D48" s="122"/>
      <c r="E48" s="122"/>
      <c r="F48" s="122"/>
      <c r="G48" s="122"/>
      <c r="H48" s="122"/>
      <c r="I48" s="122"/>
      <c r="J48" s="122"/>
      <c r="K48" s="122"/>
      <c r="L48" s="105"/>
    </row>
    <row r="49" s="6" customFormat="1" ht="14.5" hidden="1" customHeight="1" x14ac:dyDescent="0.35"/>
    <row r="50" s="6" customFormat="1" ht="14.5" hidden="1" customHeight="1" x14ac:dyDescent="0.35"/>
    <row r="51" s="6" customFormat="1" ht="14.5" hidden="1" customHeight="1" x14ac:dyDescent="0.35"/>
    <row r="52" s="6" customFormat="1" ht="14.5" hidden="1" customHeight="1" x14ac:dyDescent="0.35"/>
    <row r="53" s="6" customFormat="1" ht="14.5" hidden="1" customHeight="1" x14ac:dyDescent="0.35"/>
    <row r="54" s="6" customFormat="1" ht="14.5" hidden="1" customHeight="1" x14ac:dyDescent="0.35"/>
    <row r="55" s="6" customFormat="1" ht="14.5" hidden="1" customHeight="1" x14ac:dyDescent="0.35"/>
    <row r="56" s="6" customFormat="1" ht="14.5" hidden="1" customHeight="1" x14ac:dyDescent="0.35"/>
    <row r="57" s="6" customFormat="1" ht="14.5" hidden="1" customHeight="1" x14ac:dyDescent="0.35"/>
    <row r="58" s="6" customFormat="1" ht="14.5" hidden="1" customHeight="1" x14ac:dyDescent="0.35"/>
    <row r="59" s="6" customFormat="1" ht="14.5" hidden="1" customHeight="1" x14ac:dyDescent="0.35"/>
    <row r="60" s="6" customFormat="1" ht="14.5" hidden="1" customHeight="1" x14ac:dyDescent="0.35"/>
    <row r="61" s="6" customFormat="1" ht="14.5" hidden="1" customHeight="1" x14ac:dyDescent="0.35"/>
    <row r="62" s="6" customFormat="1" ht="14.5" hidden="1" customHeight="1" x14ac:dyDescent="0.35"/>
    <row r="63" s="6" customFormat="1" ht="14.5" hidden="1" customHeight="1" x14ac:dyDescent="0.35"/>
    <row r="64" s="6" customFormat="1" ht="14.5" hidden="1" customHeight="1" x14ac:dyDescent="0.35"/>
    <row r="65" s="6" customFormat="1" ht="14.5" hidden="1" customHeight="1" x14ac:dyDescent="0.35"/>
    <row r="66" s="6" customFormat="1" ht="14.5" hidden="1" customHeight="1" x14ac:dyDescent="0.35"/>
    <row r="67" s="6" customFormat="1" ht="14.5" hidden="1" customHeight="1" x14ac:dyDescent="0.35"/>
    <row r="68" s="6" customFormat="1" ht="14.5" hidden="1" customHeight="1" x14ac:dyDescent="0.35"/>
    <row r="69" s="6" customFormat="1" ht="14.5" hidden="1" customHeight="1" x14ac:dyDescent="0.35"/>
    <row r="70" s="6" customFormat="1" ht="14.5" hidden="1" customHeight="1" x14ac:dyDescent="0.35"/>
    <row r="71" s="6" customFormat="1" ht="14.5" hidden="1" customHeight="1" x14ac:dyDescent="0.35"/>
    <row r="72" s="6" customFormat="1" ht="14.5" hidden="1" customHeight="1" x14ac:dyDescent="0.35"/>
    <row r="73" s="6" customFormat="1" ht="14.5" hidden="1" x14ac:dyDescent="0.35"/>
    <row r="74" s="6" customFormat="1" ht="14.5" hidden="1" x14ac:dyDescent="0.35"/>
    <row r="75" s="6" customFormat="1" ht="14.5" hidden="1" x14ac:dyDescent="0.35"/>
    <row r="76" s="6" customFormat="1" ht="14.5" hidden="1" x14ac:dyDescent="0.35"/>
    <row r="77" s="6" customFormat="1" ht="14.5" hidden="1" x14ac:dyDescent="0.35"/>
    <row r="78" s="6" customFormat="1" ht="14.5" hidden="1" x14ac:dyDescent="0.35"/>
    <row r="79" s="6" customFormat="1" ht="14.5" hidden="1" x14ac:dyDescent="0.35"/>
    <row r="80" s="6" customFormat="1" ht="14.5" hidden="1" x14ac:dyDescent="0.35"/>
    <row r="81" s="6" customFormat="1" ht="14.5" hidden="1" x14ac:dyDescent="0.35"/>
    <row r="82" s="6" customFormat="1" ht="14.5" hidden="1" x14ac:dyDescent="0.35"/>
    <row r="83" s="6" customFormat="1" ht="14.5" hidden="1" x14ac:dyDescent="0.35"/>
    <row r="84" s="6" customFormat="1" ht="14.5" hidden="1" x14ac:dyDescent="0.35"/>
    <row r="85" s="6" customFormat="1" ht="14.5" hidden="1" x14ac:dyDescent="0.35"/>
  </sheetData>
  <sheetProtection algorithmName="SHA-512" hashValue="LfVO7bQIcrEC0B/I/ZdFyP+sBXmqv9vWF0QkR0Kpe2pRR+E8JNemGM/FHB2gm1yUMHl7Jjug82MAF0ij3Z/4Mw==" saltValue="7n1zefLCHgi/cH1exBHurQ==" spinCount="100000" sheet="1" objects="1" scenarios="1"/>
  <mergeCells count="14">
    <mergeCell ref="B47:K47"/>
    <mergeCell ref="B48:K48"/>
    <mergeCell ref="I30:K30"/>
    <mergeCell ref="B6:G6"/>
    <mergeCell ref="B10:G10"/>
    <mergeCell ref="B14:G14"/>
    <mergeCell ref="B18:G18"/>
    <mergeCell ref="B22:G22"/>
    <mergeCell ref="B26:G26"/>
    <mergeCell ref="G3:G4"/>
    <mergeCell ref="K25:K27"/>
    <mergeCell ref="B30:G30"/>
    <mergeCell ref="B34:G34"/>
    <mergeCell ref="B39:G39"/>
  </mergeCells>
  <hyperlinks>
    <hyperlink ref="B3" location="Convertor!B6" display="Volume" xr:uid="{5A2A19E8-4414-49C2-8A4A-43CD83FB8512}"/>
    <hyperlink ref="C3" location="Convertor!B10" display="Film Thickness" xr:uid="{B7FD6563-1E5C-46A5-9264-2836807B42AD}"/>
    <hyperlink ref="D3" location="Convertor!B14" display="Distance" xr:uid="{1F83E570-4DE6-42FD-8F6F-482DC0A50613}"/>
    <hyperlink ref="E3" location="Convertor!B18" display="Area" xr:uid="{D9C2544E-09C3-4E7C-B7AA-F950EDFDB8BD}"/>
    <hyperlink ref="F3" location="Convertor!B30" display="VOC" xr:uid="{00700FB3-22DD-4EAB-845A-F66B86874967}"/>
    <hyperlink ref="F4" location="Convertor!B39" display="Pressure" xr:uid="{566E2645-6A9B-4AC3-B9A6-0400DB2D6494}"/>
    <hyperlink ref="D4" location="Convertor!B34" display="Temperature" xr:uid="{B31FC875-2750-4627-BD5C-D3D0BBD4ECE8}"/>
    <hyperlink ref="C4" location="Convertor!C22" display="Paint consumption" xr:uid="{2344E74C-BE53-4EE4-9267-52480989E6B3}"/>
    <hyperlink ref="B4" location="Convertor!B26" display="Density" xr:uid="{864F0057-359D-4A52-806A-5A4D36F1687E}"/>
    <hyperlink ref="G3" location="Convertor!I30" display="nozzles size" xr:uid="{69A93C40-E175-4EDF-ABCF-74F93E40C063}"/>
    <hyperlink ref="B47:K47" r:id="rId1" display="https://transocean-coatings.com/downloads/guidance-to-product-data-sheets/" xr:uid="{4C48CCDA-FAE5-4895-B212-725A212B6FED}"/>
  </hyperlink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69340-9859-4C39-867E-ADEF374F6554}">
  <sheetPr>
    <tabColor theme="9"/>
  </sheetPr>
  <dimension ref="A2:I6"/>
  <sheetViews>
    <sheetView showRowColHeaders="0" tabSelected="1" topLeftCell="A2" workbookViewId="0"/>
  </sheetViews>
  <sheetFormatPr defaultColWidth="0" defaultRowHeight="14.5" zeroHeight="1" x14ac:dyDescent="0.35"/>
  <cols>
    <col min="1" max="1" width="2.4140625" style="6" customWidth="1"/>
    <col min="2" max="2" width="45.1640625" style="6" customWidth="1"/>
    <col min="3" max="3" width="65.75" style="6" customWidth="1"/>
    <col min="4" max="8" width="9.1640625" style="6" hidden="1" customWidth="1"/>
    <col min="9" max="9" width="62" style="6" hidden="1" customWidth="1"/>
    <col min="10" max="16384" width="9.1640625" style="6" hidden="1"/>
  </cols>
  <sheetData>
    <row r="2" spans="3:9" x14ac:dyDescent="0.35"/>
    <row r="3" spans="3:9" ht="72" customHeight="1" x14ac:dyDescent="0.35">
      <c r="C3" s="106" t="s">
        <v>171</v>
      </c>
    </row>
    <row r="4" spans="3:9" ht="72" customHeight="1" x14ac:dyDescent="0.35">
      <c r="C4" s="106" t="s">
        <v>172</v>
      </c>
      <c r="I4" s="107"/>
    </row>
    <row r="5" spans="3:9" ht="72" customHeight="1" x14ac:dyDescent="0.35">
      <c r="C5" s="106" t="s">
        <v>170</v>
      </c>
      <c r="I5" s="107"/>
    </row>
    <row r="6" spans="3:9" ht="72" customHeight="1" x14ac:dyDescent="0.35">
      <c r="C6" s="108" t="s">
        <v>173</v>
      </c>
      <c r="I6" s="107"/>
    </row>
  </sheetData>
  <sheetProtection algorithmName="SHA-512" hashValue="XnZtHVBAV8oHTlxX/IhArv6lSCaoBGO0ZSUpCOHdr8/WOrstN3/f3SnILvelzrowEd1s8+ARlnns+Q2eMgGijw==" saltValue="zO4pq/ogM6mL6OUUvJxoLg==" spinCount="100000" sheet="1" objects="1" scenarios="1" selectLockedCells="1" selectUnlockedCell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Paint calculator</vt:lpstr>
      <vt:lpstr>Hull calculator</vt:lpstr>
      <vt:lpstr>Pipe and Tank calculator</vt:lpstr>
      <vt:lpstr>Converter</vt:lpstr>
      <vt:lpstr>Menu</vt:lpstr>
      <vt:lpstr>'Hull calculator'!Print_Area</vt:lpstr>
      <vt:lpstr>'Pipe and Tank calculator'!Print_Area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Bart Martens</dc:creator>
  <cp:lastModifiedBy>Bart Martens</cp:lastModifiedBy>
  <cp:lastPrinted>2022-12-09T12:00:50Z</cp:lastPrinted>
  <dcterms:created xsi:type="dcterms:W3CDTF">2022-10-31T14:59:17Z</dcterms:created>
  <dcterms:modified xsi:type="dcterms:W3CDTF">2024-05-24T12:21:40Z</dcterms:modified>
</cp:coreProperties>
</file>